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B718972A-9D3F-444A-BDB1-303F50623A87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A35" i="2"/>
  <c r="A27" i="2"/>
  <c r="A19" i="2"/>
  <c r="I11" i="2"/>
  <c r="H11" i="2"/>
  <c r="G11" i="2"/>
  <c r="H10" i="2"/>
  <c r="I10" i="2" s="1"/>
  <c r="G10" i="2"/>
  <c r="I9" i="2"/>
  <c r="H9" i="2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I3" i="2"/>
  <c r="H3" i="2"/>
  <c r="G3" i="2"/>
  <c r="H2" i="2"/>
  <c r="I2" i="2" s="1"/>
  <c r="G2" i="2"/>
  <c r="A2" i="2"/>
  <c r="A39" i="2" s="1"/>
  <c r="C33" i="1"/>
  <c r="C20" i="1"/>
  <c r="I39" i="2" l="1"/>
  <c r="A13" i="2"/>
  <c r="A21" i="2"/>
  <c r="A29" i="2"/>
  <c r="A37" i="2"/>
  <c r="A28" i="2"/>
  <c r="A22" i="2"/>
  <c r="A40" i="2"/>
  <c r="A14" i="2"/>
  <c r="A30" i="2"/>
  <c r="A38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20" i="2"/>
  <c r="A17" i="2"/>
  <c r="A25" i="2"/>
  <c r="A12" i="2"/>
  <c r="A36" i="2"/>
  <c r="A33" i="2"/>
  <c r="A18" i="2"/>
  <c r="A26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<sst xmlns="http://schemas.openxmlformats.org/spreadsheetml/2006/main" count="2092" uniqueCount="341">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</sst>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34872855.5</v>
      </c>
    </row>
    <row r="8" spans="1:3" ht="15" customHeight="1" x14ac:dyDescent="0.25">
      <c r="B8" s="5" t="s">
        <v>44</v>
      </c>
      <c r="C8" s="44">
        <v>0.53500000000000003</v>
      </c>
    </row>
    <row r="9" spans="1:3" ht="15" customHeight="1" x14ac:dyDescent="0.25">
      <c r="B9" s="5" t="s">
        <v>43</v>
      </c>
      <c r="C9" s="45">
        <v>0.99</v>
      </c>
    </row>
    <row r="10" spans="1:3" ht="15" customHeight="1" x14ac:dyDescent="0.25">
      <c r="B10" s="5" t="s">
        <v>56</v>
      </c>
      <c r="C10" s="45">
        <v>0.90525772094726609</v>
      </c>
    </row>
    <row r="11" spans="1:3" ht="15" customHeight="1" x14ac:dyDescent="0.25">
      <c r="B11" s="5" t="s">
        <v>49</v>
      </c>
      <c r="C11" s="45">
        <v>0.93500000000000005</v>
      </c>
    </row>
    <row r="12" spans="1:3" ht="15" customHeight="1" x14ac:dyDescent="0.25">
      <c r="B12" s="5" t="s">
        <v>41</v>
      </c>
      <c r="C12" s="45">
        <v>0.79799999999999993</v>
      </c>
    </row>
    <row r="13" spans="1:3" ht="15" customHeight="1" x14ac:dyDescent="0.25">
      <c r="B13" s="5" t="s">
        <v>62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4.0000000000000002E-4</v>
      </c>
    </row>
    <row r="24" spans="1:3" ht="15" customHeight="1" x14ac:dyDescent="0.25">
      <c r="B24" s="15" t="s">
        <v>46</v>
      </c>
      <c r="C24" s="45">
        <v>0.62990000000000002</v>
      </c>
    </row>
    <row r="25" spans="1:3" ht="15" customHeight="1" x14ac:dyDescent="0.25">
      <c r="B25" s="15" t="s">
        <v>47</v>
      </c>
      <c r="C25" s="45">
        <v>0.36969999999999997</v>
      </c>
    </row>
    <row r="26" spans="1:3" ht="15" customHeight="1" x14ac:dyDescent="0.25">
      <c r="B26" s="15" t="s">
        <v>48</v>
      </c>
      <c r="C26" s="45">
        <v>0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0.19748062010197501</v>
      </c>
    </row>
    <row r="30" spans="1:3" ht="14.25" customHeight="1" x14ac:dyDescent="0.25">
      <c r="B30" s="25" t="s">
        <v>63</v>
      </c>
      <c r="C30" s="99">
        <v>5.5679474090556798E-2</v>
      </c>
    </row>
    <row r="31" spans="1:3" ht="14.25" customHeight="1" x14ac:dyDescent="0.25">
      <c r="B31" s="25" t="s">
        <v>10</v>
      </c>
      <c r="C31" s="99">
        <v>0.13078694450130801</v>
      </c>
    </row>
    <row r="32" spans="1:3" ht="14.25" customHeight="1" x14ac:dyDescent="0.25">
      <c r="B32" s="25" t="s">
        <v>11</v>
      </c>
      <c r="C32" s="99">
        <v>0.61605296130616094</v>
      </c>
    </row>
    <row r="33" spans="1:5" ht="13" customHeight="1" x14ac:dyDescent="0.25">
      <c r="B33" s="27" t="s">
        <v>60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35.850665255437903</v>
      </c>
    </row>
    <row r="38" spans="1:5" ht="15" customHeight="1" x14ac:dyDescent="0.25">
      <c r="B38" s="11" t="s">
        <v>35</v>
      </c>
      <c r="C38" s="43">
        <v>74.160316590376794</v>
      </c>
      <c r="D38" s="12"/>
      <c r="E38" s="13"/>
    </row>
    <row r="39" spans="1:5" ht="15" customHeight="1" x14ac:dyDescent="0.25">
      <c r="B39" s="11" t="s">
        <v>61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3.4058000000000001E-3</v>
      </c>
      <c r="D45" s="12"/>
    </row>
    <row r="46" spans="1:5" ht="15.75" customHeight="1" x14ac:dyDescent="0.25">
      <c r="B46" s="11" t="s">
        <v>51</v>
      </c>
      <c r="C46" s="45">
        <v>0.10184840000000001</v>
      </c>
      <c r="D46" s="12"/>
    </row>
    <row r="47" spans="1:5" ht="15.75" customHeight="1" x14ac:dyDescent="0.25">
      <c r="B47" s="11" t="s">
        <v>59</v>
      </c>
      <c r="C47" s="45">
        <v>0.13982320000000001</v>
      </c>
      <c r="D47" s="12"/>
      <c r="E47" s="13"/>
    </row>
    <row r="48" spans="1:5" ht="15" customHeight="1" x14ac:dyDescent="0.25">
      <c r="B48" s="11" t="s">
        <v>58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3.3</v>
      </c>
      <c r="D51" s="12"/>
    </row>
    <row r="52" spans="1:4" ht="15" customHeight="1" x14ac:dyDescent="0.25">
      <c r="B52" s="11" t="s">
        <v>13</v>
      </c>
      <c r="C52" s="100">
        <v>3.3</v>
      </c>
    </row>
    <row r="53" spans="1:4" ht="15.75" customHeight="1" x14ac:dyDescent="0.25">
      <c r="B53" s="11" t="s">
        <v>16</v>
      </c>
      <c r="C53" s="100">
        <v>3.3</v>
      </c>
    </row>
    <row r="54" spans="1:4" ht="15.75" customHeight="1" x14ac:dyDescent="0.25">
      <c r="B54" s="11" t="s">
        <v>14</v>
      </c>
      <c r="C54" s="100">
        <v>3.3</v>
      </c>
    </row>
    <row r="55" spans="1:4" ht="15.75" customHeight="1" x14ac:dyDescent="0.25">
      <c r="B55" s="11" t="s">
        <v>15</v>
      </c>
      <c r="C55" s="100">
        <v>3.3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2.181818181818182E-2</v>
      </c>
    </row>
    <row r="59" spans="1:4" ht="15.75" customHeight="1" x14ac:dyDescent="0.25">
      <c r="B59" s="11" t="s">
        <v>40</v>
      </c>
      <c r="C59" s="45">
        <v>0.419354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9od2DVw9xV7OL4N/GHm+Wisyzchl/S7zvjv9Dmvwy8+vhMBv437IE4qkpr9/V7d6zo7MGyFRahW5btNEk6oatg==" saltValue="CqgmGJEZmW+Qz7TnW+Es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0.241505464317986</v>
      </c>
      <c r="C2" s="98">
        <v>0.95</v>
      </c>
      <c r="D2" s="56">
        <v>39.888859002919943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54.752071881275683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130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3.5873272177965978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17.43582110877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17.43582110877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17.43582110877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17.43582110877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17.43582110877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17.43582110877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0.314836667943726</v>
      </c>
      <c r="C16" s="98">
        <v>0.95</v>
      </c>
      <c r="D16" s="56">
        <v>0.36188471973576708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0.6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3.082565241453175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3.082565241453175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0.5492108</v>
      </c>
      <c r="C21" s="98">
        <v>0.95</v>
      </c>
      <c r="D21" s="56">
        <v>33.744034081912098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29.75485142592801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5.7056441979252872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0.292549254610112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0.26208812537286402</v>
      </c>
      <c r="C27" s="98">
        <v>0.95</v>
      </c>
      <c r="D27" s="56">
        <v>25.164486250613059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0.4003968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72.244943512455777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5.8200000000000002E-2</v>
      </c>
      <c r="C31" s="98">
        <v>0.95</v>
      </c>
      <c r="D31" s="56">
        <v>0.35349840139862337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0.26556879999999999</v>
      </c>
      <c r="C32" s="98">
        <v>0.95</v>
      </c>
      <c r="D32" s="56">
        <v>0.71154246388970954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0.39171754097459299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0.31121219999999999</v>
      </c>
      <c r="C38" s="98">
        <v>0.95</v>
      </c>
      <c r="D38" s="56">
        <v>8.1649856306609028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0.22646959999999999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tMhJVYbp/EYJTwqyS2TcZf7QrSZmJyajN1zyF1QasbqIvrBSSh3mMHx44fSJ88U1wiqHk20LxGFRU8ZISfnc6w==" saltValue="5IEyNe2jTU3T15NxtvO7E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ht="13.25" customHeight="1" x14ac:dyDescent="0.25">
      <c r="A2" s="57" t="s">
        <v>178</v>
      </c>
      <c r="B2" s="47" t="s">
        <v>191</v>
      </c>
      <c r="C2" s="47"/>
    </row>
    <row r="3" spans="1:3" ht="13.25" customHeight="1" x14ac:dyDescent="0.25">
      <c r="A3" s="57" t="s">
        <v>179</v>
      </c>
      <c r="B3" s="47" t="s">
        <v>191</v>
      </c>
      <c r="C3" s="47"/>
    </row>
    <row r="4" spans="1:3" ht="13.25" customHeight="1" x14ac:dyDescent="0.25">
      <c r="A4" s="57" t="s">
        <v>193</v>
      </c>
      <c r="B4" s="47" t="s">
        <v>184</v>
      </c>
      <c r="C4" s="47"/>
    </row>
    <row r="5" spans="1:3" ht="13.25" customHeight="1" x14ac:dyDescent="0.25">
      <c r="A5" s="57" t="s">
        <v>190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9JshLO61Dhr3U6hbwUjSfK5+arD7i9K9L01UaN5FPzZoGojaQAYySXTNBtpiibFqyOznQxznP1W3M7ur/ho7hw==" saltValue="sMn9ckiNi+2gbEguSKt6/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ht="13.25" customHeight="1" x14ac:dyDescent="0.25">
      <c r="A2" s="33" t="s">
        <v>170</v>
      </c>
    </row>
    <row r="3" spans="1:1" ht="13.25" customHeight="1" x14ac:dyDescent="0.25">
      <c r="A3" s="33" t="s">
        <v>180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197</v>
      </c>
    </row>
    <row r="6" spans="1:1" ht="13.25" customHeight="1" x14ac:dyDescent="0.25">
      <c r="A6" s="33" t="s">
        <v>198</v>
      </c>
    </row>
    <row r="7" spans="1:1" ht="13.25" customHeight="1" x14ac:dyDescent="0.25">
      <c r="A7" s="33" t="s">
        <v>199</v>
      </c>
    </row>
    <row r="8" spans="1:1" ht="13.25" customHeight="1" x14ac:dyDescent="0.25">
      <c r="A8" s="33" t="s">
        <v>200</v>
      </c>
    </row>
    <row r="9" spans="1:1" ht="13.25" customHeight="1" x14ac:dyDescent="0.25">
      <c r="A9" s="33" t="s">
        <v>201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LIJRjhn5jcGRTUb7EYLil65L+dw2GonNQ9S2IGLHuQ4A3UiL0RQ+U/6gQ4M5Lz64w+LpvgzfRuXLaEQDCAi9Uw==" saltValue="kIk6xma0QzyhPRNX7Jv4O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5">
      <c r="A3" s="3" t="s">
        <v>6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207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TxcjRx3cRCJHt4HWio5PuWDL9V8vdXhCij8Tmlerq5UYtCvmksIB2sdDfd22V44sBSt/R8qIBAIEf1jLjOCAcg==" saltValue="Af5VWBqsI3fhfJ3shUAk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0.79799999999999993</v>
      </c>
      <c r="E10" s="60">
        <f>IF(ISBLANK(comm_deliv), frac_children_health_facility,1)</f>
        <v>0.79799999999999993</v>
      </c>
      <c r="F10" s="60">
        <f>IF(ISBLANK(comm_deliv), frac_children_health_facility,1)</f>
        <v>0.79799999999999993</v>
      </c>
      <c r="G10" s="60">
        <f>IF(ISBLANK(comm_deliv), frac_children_health_facility,1)</f>
        <v>0.79799999999999993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0.93500000000000005</v>
      </c>
      <c r="I18" s="60">
        <f>frac_PW_health_facility</f>
        <v>0.93500000000000005</v>
      </c>
      <c r="J18" s="60">
        <f>frac_PW_health_facility</f>
        <v>0.93500000000000005</v>
      </c>
      <c r="K18" s="60">
        <f>frac_PW_health_facility</f>
        <v>0.93500000000000005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5.7068011787414274E-2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2.4457719337463261E-2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1.3216547927856379E-2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0.90525772094726609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R8+K7KnYq1zuJ+VDcNr4lOFJMXbBB9XxCq5B1f790mMXop/oTnkUGS7GixPsxjiCgOEtjjXsSZmre1cjWj9l2w==" saltValue="HIFnSBsJeyrfclQfvzSD5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fv54c7HvIBqp1UJvLwvobgCjZfLgN0DwXzscs2+tfyKmO6Sm97a5HMfFFVyeYmcshmQjIYRmZ3yK+/wyIXRObA==" saltValue="ZMyxMmOmOtocw4N6xVvOX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3d4QFtw5WhtlRzmSI9Pjnstzua91Q0qx8r75JZFoCiVPODwLs7hiSAVN4o9JSewV04DtiWs70mpJOo3w/4tWAw==" saltValue="kURQKU2vPvT22UB5JPNfH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4GuwV4gxSEIJExVEu4/TM3e6BlI6dpJKjzHuCzaqivLH9f/AOZmRj8Z4ydgCZRQDx1igrtFnayIDGYtyXfrz/Q==" saltValue="bxxYY9nVaZWxJRM1r82kT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yE10LvKtrfY8EKH1VDPhNUiRqzMwVfapHxNkFfT514VqpHu7iq2cVgIicNJhnELSWrxLBPauYBPU0I+IOyPSQ==" saltValue="8EH9WVB/sT7yKvVRXm0on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ht="13.25" customHeight="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R39gT1jdOLhaGjrmyrdSqilZ/MG3PREUt57lyH1cyxHx7qNK9MlibKS6bBgPeVuVEPqWoE3TVCtWo63lAP5y3w==" saltValue="tBSjA3u32PPQMsdf5Zd/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352009.74440000003</v>
      </c>
      <c r="C2" s="49">
        <v>906000</v>
      </c>
      <c r="D2" s="49">
        <v>1918000</v>
      </c>
      <c r="E2" s="49">
        <v>1823000</v>
      </c>
      <c r="F2" s="49">
        <v>1784000</v>
      </c>
      <c r="G2" s="17">
        <f t="shared" ref="G2:G11" si="0">C2+D2+E2+F2</f>
        <v>6431000</v>
      </c>
      <c r="H2" s="17">
        <f t="shared" ref="H2:H11" si="1">(B2 + stillbirth*B2/(1000-stillbirth))/(1-abortion)</f>
        <v>409112.23337068706</v>
      </c>
      <c r="I2" s="17">
        <f t="shared" ref="I2:I11" si="2">G2-H2</f>
        <v>6021887.7666293131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350982.57860000001</v>
      </c>
      <c r="C3" s="50">
        <v>889000</v>
      </c>
      <c r="D3" s="50">
        <v>1907000</v>
      </c>
      <c r="E3" s="50">
        <v>1841000</v>
      </c>
      <c r="F3" s="50">
        <v>1728000</v>
      </c>
      <c r="G3" s="17">
        <f t="shared" si="0"/>
        <v>6365000</v>
      </c>
      <c r="H3" s="17">
        <f t="shared" si="1"/>
        <v>407918.44228630594</v>
      </c>
      <c r="I3" s="17">
        <f t="shared" si="2"/>
        <v>5957081.5577136939</v>
      </c>
    </row>
    <row r="4" spans="1:9" ht="15.75" customHeight="1" x14ac:dyDescent="0.25">
      <c r="A4" s="5">
        <f t="shared" si="3"/>
        <v>2023</v>
      </c>
      <c r="B4" s="49">
        <v>349881.85680000001</v>
      </c>
      <c r="C4" s="50">
        <v>871000</v>
      </c>
      <c r="D4" s="50">
        <v>1894000</v>
      </c>
      <c r="E4" s="50">
        <v>1854000</v>
      </c>
      <c r="F4" s="50">
        <v>1684000</v>
      </c>
      <c r="G4" s="17">
        <f t="shared" si="0"/>
        <v>6303000</v>
      </c>
      <c r="H4" s="17">
        <f t="shared" si="1"/>
        <v>406639.16305872268</v>
      </c>
      <c r="I4" s="17">
        <f t="shared" si="2"/>
        <v>5896360.8369412776</v>
      </c>
    </row>
    <row r="5" spans="1:9" ht="15.75" customHeight="1" x14ac:dyDescent="0.25">
      <c r="A5" s="5">
        <f t="shared" si="3"/>
        <v>2024</v>
      </c>
      <c r="B5" s="49">
        <v>348708.71419999999</v>
      </c>
      <c r="C5" s="50">
        <v>855000</v>
      </c>
      <c r="D5" s="50">
        <v>1877000</v>
      </c>
      <c r="E5" s="50">
        <v>1864000</v>
      </c>
      <c r="F5" s="50">
        <v>1656000</v>
      </c>
      <c r="G5" s="17">
        <f t="shared" si="0"/>
        <v>6252000</v>
      </c>
      <c r="H5" s="17">
        <f t="shared" si="1"/>
        <v>405275.71503836644</v>
      </c>
      <c r="I5" s="17">
        <f t="shared" si="2"/>
        <v>5846724.2849616334</v>
      </c>
    </row>
    <row r="6" spans="1:9" ht="15.75" customHeight="1" x14ac:dyDescent="0.25">
      <c r="A6" s="5">
        <f t="shared" si="3"/>
        <v>2025</v>
      </c>
      <c r="B6" s="49">
        <v>347464.28600000002</v>
      </c>
      <c r="C6" s="50">
        <v>842000</v>
      </c>
      <c r="D6" s="50">
        <v>1858000</v>
      </c>
      <c r="E6" s="50">
        <v>1876000</v>
      </c>
      <c r="F6" s="50">
        <v>1642000</v>
      </c>
      <c r="G6" s="17">
        <f t="shared" si="0"/>
        <v>6218000</v>
      </c>
      <c r="H6" s="17">
        <f t="shared" si="1"/>
        <v>403829.41757566627</v>
      </c>
      <c r="I6" s="17">
        <f t="shared" si="2"/>
        <v>5814170.5824243333</v>
      </c>
    </row>
    <row r="7" spans="1:9" ht="15.75" customHeight="1" x14ac:dyDescent="0.25">
      <c r="A7" s="5">
        <f t="shared" si="3"/>
        <v>2026</v>
      </c>
      <c r="B7" s="49">
        <v>344560.79200000002</v>
      </c>
      <c r="C7" s="50">
        <v>834000</v>
      </c>
      <c r="D7" s="50">
        <v>1838000</v>
      </c>
      <c r="E7" s="50">
        <v>1885000</v>
      </c>
      <c r="F7" s="50">
        <v>1647000</v>
      </c>
      <c r="G7" s="17">
        <f t="shared" si="0"/>
        <v>6204000</v>
      </c>
      <c r="H7" s="17">
        <f t="shared" si="1"/>
        <v>400454.92316516896</v>
      </c>
      <c r="I7" s="17">
        <f t="shared" si="2"/>
        <v>5803545.0768348314</v>
      </c>
    </row>
    <row r="8" spans="1:9" ht="15.75" customHeight="1" x14ac:dyDescent="0.25">
      <c r="A8" s="5">
        <f t="shared" si="3"/>
        <v>2027</v>
      </c>
      <c r="B8" s="49">
        <v>341578.34</v>
      </c>
      <c r="C8" s="50">
        <v>829000</v>
      </c>
      <c r="D8" s="50">
        <v>1816000</v>
      </c>
      <c r="E8" s="50">
        <v>1893000</v>
      </c>
      <c r="F8" s="50">
        <v>1670000</v>
      </c>
      <c r="G8" s="17">
        <f t="shared" si="0"/>
        <v>6208000</v>
      </c>
      <c r="H8" s="17">
        <f t="shared" si="1"/>
        <v>396988.66230719007</v>
      </c>
      <c r="I8" s="17">
        <f t="shared" si="2"/>
        <v>5811011.3376928102</v>
      </c>
    </row>
    <row r="9" spans="1:9" ht="15.75" customHeight="1" x14ac:dyDescent="0.25">
      <c r="A9" s="5">
        <f t="shared" si="3"/>
        <v>2028</v>
      </c>
      <c r="B9" s="49">
        <v>338493.33360000001</v>
      </c>
      <c r="C9" s="50">
        <v>827000</v>
      </c>
      <c r="D9" s="50">
        <v>1794000</v>
      </c>
      <c r="E9" s="50">
        <v>1899000</v>
      </c>
      <c r="F9" s="50">
        <v>1704000</v>
      </c>
      <c r="G9" s="17">
        <f t="shared" si="0"/>
        <v>6224000</v>
      </c>
      <c r="H9" s="17">
        <f t="shared" si="1"/>
        <v>393403.21082936763</v>
      </c>
      <c r="I9" s="17">
        <f t="shared" si="2"/>
        <v>5830596.7891706321</v>
      </c>
    </row>
    <row r="10" spans="1:9" ht="15.75" customHeight="1" x14ac:dyDescent="0.25">
      <c r="A10" s="5">
        <f t="shared" si="3"/>
        <v>2029</v>
      </c>
      <c r="B10" s="49">
        <v>335308.54840000003</v>
      </c>
      <c r="C10" s="50">
        <v>826000</v>
      </c>
      <c r="D10" s="50">
        <v>1771000</v>
      </c>
      <c r="E10" s="50">
        <v>1901000</v>
      </c>
      <c r="F10" s="50">
        <v>1740000</v>
      </c>
      <c r="G10" s="17">
        <f t="shared" si="0"/>
        <v>6238000</v>
      </c>
      <c r="H10" s="17">
        <f t="shared" si="1"/>
        <v>389701.79458534077</v>
      </c>
      <c r="I10" s="17">
        <f t="shared" si="2"/>
        <v>5848298.2054146593</v>
      </c>
    </row>
    <row r="11" spans="1:9" ht="15.75" customHeight="1" x14ac:dyDescent="0.25">
      <c r="A11" s="5">
        <f t="shared" si="3"/>
        <v>2030</v>
      </c>
      <c r="B11" s="49">
        <v>332026.76</v>
      </c>
      <c r="C11" s="50">
        <v>827000</v>
      </c>
      <c r="D11" s="50">
        <v>1749000</v>
      </c>
      <c r="E11" s="50">
        <v>1898000</v>
      </c>
      <c r="F11" s="50">
        <v>1770000</v>
      </c>
      <c r="G11" s="17">
        <f t="shared" si="0"/>
        <v>6244000</v>
      </c>
      <c r="H11" s="17">
        <f t="shared" si="1"/>
        <v>385887.6394287484</v>
      </c>
      <c r="I11" s="17">
        <f t="shared" si="2"/>
        <v>5858112.3605712513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vtXqLxLkVtlAKtonZkZEKSuqYjDWDbt9i8SdGbUYD7H6uIExnkBl492Uk/gnvcBWC9gTJDXxPQyMEr0zW6MxFw==" saltValue="m3/sUpzvYtNZ249R6rkO/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78</v>
      </c>
      <c r="C5" s="8" t="s">
        <v>150</v>
      </c>
      <c r="D5" s="88">
        <f>IFERROR((MIN(1,1.56*'Distribución de lactancia'!$C$2)/(1-MIN(1,1.56*'Distribución de lactancia'!$C$2))) /
('Distribución de lactancia'!$C$2/(1-'Distribución de lactancia'!$C$2)),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149</v>
      </c>
      <c r="D6" s="88">
        <f>IFERROR((MIN(1,1.56*'Distribución de lactancia'!$C$2)/(1-MIN(1,1.56*'Distribución de lactancia'!$C$2))) /
('Distribución de lactancia'!$C$2/(1-'Distribución de lactancia'!$C$2)),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74</v>
      </c>
      <c r="C8" s="8" t="s">
        <v>150</v>
      </c>
      <c r="D8" s="88">
        <v>1</v>
      </c>
      <c r="E8" s="88">
        <f>IFERROR((MIN(1,1.56*'Distribución de lactancia'!$D$2)/(1-MIN(1,1.56*'Distribución de lactancia'!$D$2))) /
('Distribución de lactancia'!$D$2/(1-'Distribución de lactancia'!$D$2)),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149</v>
      </c>
      <c r="D9" s="88">
        <v>1</v>
      </c>
      <c r="E9" s="88">
        <f>IFERROR((MIN(1,1.56*'Distribución de lactancia'!$D$2)/(1-MIN(1,1.56*'Distribución de lactancia'!$D$2))) /
('Distribución de lactancia'!$D$2/(1-'Distribución de lactancia'!$D$2)),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149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IFERROR((MIN(1,1.37*'Distribución de lactancia'!$C$2)/(1-MIN(1,1.37*'Distribución de lactancia'!$C$2))) /
('Distribución de lactancia'!$C$2/(1-'Distribución de lactancia'!$C$2)),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IFERROR((MIN(1,1.37*'Distribución de lactancia'!$C$2)/(1-MIN(1,1.37*'Distribución de lactancia'!$C$2))) /
('Distribución de lactancia'!$C$2/(1-'Distribución de lactancia'!$C$2)),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IFERROR((MIN(1,1.37*'Distribución de lactancia'!$D$2)/(1-MIN(1,1.37*'Distribución de lactancia'!$D$2))) /
('Distribución de lactancia'!$D$2/(1-'Distribución de lactancia'!$D$2)),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IFERROR((MIN(1,1.37*'Distribución de lactancia'!$D$2)/(1-MIN(1,1.37*'Distribución de lactancia'!$D$2))) /
('Distribución de lactancia'!$D$2/(1-'Distribución de lactancia'!$D$2)),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IFERROR((MIN(1,1.77*'Distribución de lactancia'!$C$2)/(1-MIN(1,1.77*'Distribución de lactancia'!$C$2))) /
('Distribución de lactancia'!$C$2/(1-'Distribución de lactancia'!$C$2)),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IFERROR((MIN(1,1.77*'Distribución de lactancia'!$C$2)/(1-MIN(1,1.77*'Distribución de lactancia'!$C$2))) /
('Distribución de lactancia'!$C$2/(1-'Distribución de lactancia'!$C$2)),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IFERROR((MIN(1,1.77*'Distribución de lactancia'!$D$2)/(1-MIN(1,1.77*'Distribución de lactancia'!$D$2))) /
('Distribución de lactancia'!$D$2/(1-'Distribución de lactancia'!$D$2)),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IFERROR((MIN(1,1.77*'Distribución de lactancia'!$D$2)/(1-MIN(1,1.77*'Distribución de lactancia'!$D$2))) /
('Distribución de lactancia'!$D$2/(1-'Distribución de lactancia'!$D$2)),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HEXOuGC2ypfvgAU8wvH4zYpInRx1jigR44v/CBPbWfJKZtyueHk3sDu/al3gada9Gg26dxurs+OGUvxRaPuYzw==" saltValue="xI4Vs+1YdmN3EgGtQdqF8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6C0rRtHn3AqpnfF8HfPKVBM2IIfrGMtxlxKq7HyOuVFOJkA1Enixo7vQKMgcbK2Wk61zhpQ8V/2jzvSR0Rit4A==" saltValue="Nvc910+B1ywUaJo9Y1/C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07ePFhZEUYBgDFHT9GvJKyiNQCLbzcDWIV8zvRkk66pQz4SVrGmYgi/e3WKZAIXVMXZxpB2iVkMxAd0b+T6twA==" saltValue="mNFJy5nCXijegbkBIzry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
/ (SUM('Distribución estado nutricional'!$E$4:$E$5)/(1-SUM('Distribución estado nutricional'!$E$4:$E$5))))</f>
        <v>0.57679238152674961</v>
      </c>
      <c r="F6" s="90">
        <f>IF(ISBLANK('Distribución estado nutricional'!$F$4),0.64, (0.64*SUM('Distribución estado nutricional'!$F$4:$F$5)/(1-0.64*SUM('Distribución estado nutricional'!$F$4:$F$5)))/ (SUM('Distribución estado nutricional'!$F$4:$F$5)/(1-SUM('Distribución estado nutricional'!$F$4:$F$5))))</f>
        <v>0.52182457257577475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7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0.81823275090728154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0.84898797012427496</v>
      </c>
      <c r="F8" s="90">
        <f>IF(ISBLANK('Distribución estado nutricional'!$F$4),0.88, (0.88*SUM('Distribución estado nutricional'!$F$4:$F$5)/(1-0.88*SUM('Distribución estado nutricional'!$F$4:$F$5)))/ (SUM('Distribución estado nutricional'!$F$4:$F$5)/(1-SUM('Distribución estado nutricional'!$F$4:$F$5))))</f>
        <v>0.81823275090728154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nutricional'!E$4),0.44, (0.44*SUM('Distribución estado nutricional'!E$4:E$5)/(1-0.44*SUM('Distribución estado nutricional'!E$4:E$5)))/ (SUM('Distribución estado nutricional'!E$4:E$5)/(1-SUM('Distribución estado nutricional'!E$4:E$5))))</f>
        <v>0.3759189452277461</v>
      </c>
      <c r="F29" s="90">
        <f>IF(ISBLANK('Distribución estado nutricional'!F$4),0.44, (0.44*SUM('Distribución estado nutricional'!F$4:F$5)/(1-0.44*SUM('Distribución estado nutricional'!F$4:F$5)))/ (SUM('Distribución estado nutricional'!F$4:F$5)/(1-SUM('Distribución estado nutricional'!F$4:F$5))))</f>
        <v>0.32537636341942922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0.81288350310757906</v>
      </c>
      <c r="F30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0.7767091381466652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nutricional'!E$4),0.85, (0.85*SUM('Distribución estado nutricional'!E$4:E$5)/(1-0.85*SUM('Distribución estado nutricional'!E$4:E$5)))/ (SUM('Distribución estado nutricional'!E$4:E$5)/(1-SUM('Distribución estado nutricional'!E$4:E$5))))</f>
        <v>0.81288350310757906</v>
      </c>
      <c r="F31" s="90">
        <f>IF(ISBLANK('Distribución estado nutricional'!F$4),0.85, (0.85*SUM('Distribución estado nutricional'!F$4:F$5)/(1-0.85*SUM('Distribución estado nutricional'!F$4:F$5)))/ (SUM('Distribución estado nutricional'!F$4:F$5)/(1-SUM('Distribución estado nutricional'!F$4:F$5))))</f>
        <v>0.7767091381466652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nutricional'!E$4),0.92, (0.92*SUM('Distribución estado nutricional'!E$4:E$5)/(1-0.92*SUM('Distribución estado nutricional'!E$4:E$5)))/ (SUM('Distribución estado nutricional'!E$4:E$5)/(1-SUM('Distribución estado nutricional'!E$4:E$5))))</f>
        <v>0.8981286323951061</v>
      </c>
      <c r="F52" s="90">
        <f>IF(ISBLANK('Distribución estado nutricional'!F$4),0.92, (0.92*SUM('Distribución estado nutricional'!F$4:F$5)/(1-0.92*SUM('Distribución estado nutricional'!F$4:F$5)))/ (SUM('Distribución estado nutricional'!F$4:F$5)/(1-SUM('Distribución estado nutricional'!F$4:F$5))))</f>
        <v>0.87591874384087043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0.88573426956880186</v>
      </c>
      <c r="F53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0.86123966425369103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nutricional'!E$4),0.91, (0.91*SUM('Distribución estado nutricional'!E$4:E$5)/(1-0.91*SUM('Distribución estado nutricional'!E$4:E$5)))/ (SUM('Distribución estado nutricional'!E$4:E$5)/(1-SUM('Distribución estado nutricional'!E$4:E$5))))</f>
        <v>0.88573426956880186</v>
      </c>
      <c r="F54" s="90">
        <f>IF(ISBLANK('Distribución estado nutricional'!F$4),0.91, (0.91*SUM('Distribución estado nutricional'!F$4:F$5)/(1-0.91*SUM('Distribución estado nutricional'!F$4:F$5)))/ (SUM('Distribución estado nutricional'!F$4:F$5)/(1-SUM('Distribución estado nutricional'!F$4:F$5))))</f>
        <v>0.86123966425369103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fhv765P1Za5wogQ6QtL3CTtOQVU5djTiNl70MB11CQto06jNiwkRMeelhF1JvLnMoNHDD5xiD3GJZ1Kda2weOg==" saltValue="2z9SSRi/qoAbag6c9UKnq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dVSXoX0S6PoWCixmh4mBWScPoYv9Su5mxWegtwT69SEyIvW5iVLxRF1jdcGrnAqS8pn6GDEZEtMvS08dtlGh3Q==" saltValue="QHb7+uOMN0XxSaHtvw7z2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0.54776729172472227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0.6367085727515831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0.6367085727515831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0.52041655248013163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0.52041655248013163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0.52041655248013163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0.52041655248013163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0.56832757770103604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0.56832757770103604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0.56832757770103604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0.56832757770103604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0.65327957427266858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0.73163611916515536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0.73163611916515536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0.62797619047619047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0.62797619047619047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0.62797619047619047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0.62797619047619047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0.67191601049868788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0.67191601049868788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0.67191601049868788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175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177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178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179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180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190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191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204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172</v>
      </c>
      <c r="C42" s="90">
        <f t="shared" ref="C42:D44" si="9">IF(C19=1,1,C19*0.9)</f>
        <v>1</v>
      </c>
      <c r="D42" s="90">
        <f t="shared" si="9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0.35606939996348458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0.44447686487249805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0.44447686487249805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0.33127871140315174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0.33127871140315174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0.33127871140315174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0.33127871140315174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0.37540734303714973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0.37540734303714973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0.37540734303714973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0.37540734303714973</v>
      </c>
    </row>
    <row r="43" spans="1:15" x14ac:dyDescent="0.25">
      <c r="B43" s="5" t="s">
        <v>173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181</v>
      </c>
      <c r="C44" s="90">
        <f t="shared" si="9"/>
        <v>1</v>
      </c>
      <c r="D44" s="90">
        <f t="shared" si="9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0.52360491725566294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0.61394913819320118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0.61394913819320118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0.49613705072220354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0.49613705072220354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0.49613705072220354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0.49613705072220354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0.54434993924665842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0.54434993924665842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0.54434993924665842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0.54434993924665842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174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175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176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177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178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179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180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190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191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204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172</v>
      </c>
      <c r="C65" s="90">
        <f t="shared" ref="C65:D67" si="20">IF(C19=1,1,C19*1.05)</f>
        <v>1</v>
      </c>
      <c r="D65" s="90">
        <f t="shared" si="2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0.93838706835743779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0.95659243923104975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0.95659243923104975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0.93171575545135865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0.93171575545135865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0.93171575545135865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0.93171575545135865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0.9430350903843232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0.9430350903843232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0.9430350903843232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0.9430350903843232</v>
      </c>
    </row>
    <row r="66" spans="2:15" x14ac:dyDescent="0.25">
      <c r="B66" s="5" t="s">
        <v>173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181</v>
      </c>
      <c r="C67" s="90">
        <f t="shared" si="20"/>
        <v>1</v>
      </c>
      <c r="D67" s="90">
        <f t="shared" si="2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0.84416353538494515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0.88685307551955439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0.88685307551955439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0.82914744575431409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0.82914744575431409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0.82914744575431409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0.82914744575431409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0.85481997677119637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0.85481997677119637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0.85481997677119637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0.85481997677119637</v>
      </c>
    </row>
  </sheetData>
  <sheetProtection algorithmName="SHA-512" hashValue="mVSmBEGagVt86Oa18Z0YBj8B5sS/iFrL9AUef+aS1O0CnrRpNIRbAYXz04bjKrP9Ja1l7LF13NDcX++qG7AKGw==" saltValue="FSWtI0cJ35I5Qj3PMgpHG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ht="13.25" customHeight="1" x14ac:dyDescent="0.25">
      <c r="B3" s="11" t="s">
        <v>164</v>
      </c>
      <c r="C3" s="90">
        <v>1</v>
      </c>
      <c r="D3" s="90">
        <f>IF(ISBLANK('Distribución estado nutricional'!D$11),(1/1.33),((1/1.33)*'Distribución estado nutricional'!D$11/(1-(1/1.33)*'Distribución estado nutricional'!D$11))
/ ('Distribución estado nutricional'!D$11/(1-'Distribución estado nutricional'!D$11)))</f>
        <v>0.74739003634332457</v>
      </c>
      <c r="E3" s="90">
        <f>IF(ISBLANK('Distribución estado nutricional'!E$11),(1/1.33),((1/1.33)*'Distribución estado nutricional'!E$11/(1-(1/1.33)*'Distribución estado nutricional'!E$11))
/ ('Distribución estado nutricional'!E$11/(1-'Distribución estado nutricional'!E$11)))</f>
        <v>0.745529017319986</v>
      </c>
      <c r="F3" s="90">
        <f>IF(ISBLANK('Distribución estado nutricional'!F$11),(1/1.33),((1/1.33)*'Distribución estado nutricional'!F$11/(1-(1/1.33)*'Distribución estado nutricional'!F$11))
/ ('Distribución estado nutricional'!F$11/(1-'Distribución estado nutricional'!F$11)))</f>
        <v>0.74551868859777548</v>
      </c>
      <c r="G3" s="90">
        <f>IF(ISBLANK('Distribución estado nutricional'!G$11),(1/1.33),((1/1.33)*'Distribución estado nutricional'!G$11/(1-(1/1.33)*'Distribución estado nutricional'!G$11))
/ ('Distribución estado nutricional'!G$11/(1-'Distribución estado nutricional'!G$11)))</f>
        <v>0.7502164515045574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162</v>
      </c>
      <c r="C5" s="90">
        <v>1</v>
      </c>
      <c r="D5" s="90">
        <f>IF(ISBLANK('Distribución estado nutricional'!D$10),(1/1.33),((1/1.33)*'Distribución estado nutricional'!D$10/(1-(1/1.33)*'Distribución estado nutricional'!D$10))
/ ('Distribución estado nutricional'!D$10/(1-'Distribución estado nutricional'!D$10)))</f>
        <v>0.74284005781853224</v>
      </c>
      <c r="E5" s="90">
        <f>IF(ISBLANK('Distribución estado nutricional'!E$10),(1/1.33),((1/1.33)*'Distribución estado nutricional'!E$10/(1-(1/1.33)*'Distribución estado nutricional'!E$10))
/ ('Distribución estado nutricional'!E$10/(1-'Distribución estado nutricional'!E$10)))</f>
        <v>0.73100395803221574</v>
      </c>
      <c r="F5" s="90">
        <f>IF(ISBLANK('Distribución estado nutricional'!F$10),(1/1.33),((1/1.33)*'Distribución estado nutricional'!F$10/(1-(1/1.33)*'Distribución estado nutricional'!F$10))
/ ('Distribución estado nutricional'!F$10/(1-'Distribución estado nutricional'!F$10)))</f>
        <v>0.73646982623192458</v>
      </c>
      <c r="G5" s="90">
        <f>IF(ISBLANK('Distribución estado nutricional'!G$10),(1/1.33),((1/1.33)*'Distribución estado nutricional'!G$10/(1-(1/1.33)*'Distribución estado nutricional'!G$10))
/ ('Distribución estado nutricional'!G$10/(1-'Distribución estado nutricional'!G$10)))</f>
        <v>0.74583544424377923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ht="13.25" customHeight="1" x14ac:dyDescent="0.25">
      <c r="B10" s="11" t="s">
        <v>164</v>
      </c>
      <c r="C10" s="90">
        <v>1</v>
      </c>
      <c r="D10" s="90">
        <f>IF(ISBLANK('Distribución estado nutricional'!D$11),(1/1.54),((1/1.54)*'Distribución estado nutricional'!D$11/(1-(1/1.54)*'Distribución estado nutricional'!D$11))
/ ('Distribución estado nutricional'!D$11/(1-'Distribución estado nutricional'!D$11)))</f>
        <v>0.64388445447839715</v>
      </c>
      <c r="E10" s="90">
        <f>IF(ISBLANK('Distribución estado nutricional'!E$11),(1/1.54),((1/1.54)*'Distribución estado nutricional'!E$11/(1-(1/1.54)*'Distribución estado nutricional'!E$11))
/ ('Distribución estado nutricional'!E$11/(1-'Distribución estado nutricional'!E$11)))</f>
        <v>0.64162653197954667</v>
      </c>
      <c r="F10" s="90">
        <f>IF(ISBLANK('Distribución estado nutricional'!F$11),(1/1.54),((1/1.54)*'Distribución estado nutricional'!F$11/(1-(1/1.54)*'Distribución estado nutricional'!F$11))
/ ('Distribución estado nutricional'!F$11/(1-'Distribución estado nutricional'!F$11)))</f>
        <v>0.64161401327223566</v>
      </c>
      <c r="G10" s="90">
        <f>IF(ISBLANK('Distribución estado nutricional'!G$11),(1/1.54),((1/1.54)*'Distribución estado nutricional'!G$11/(1-(1/1.54)*'Distribución estado nutricional'!G$11))
/ ('Distribución estado nutricional'!G$11/(1-'Distribución estado nutricional'!G$11)))</f>
        <v>0.64732249129728292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162</v>
      </c>
      <c r="C12" s="90">
        <v>1</v>
      </c>
      <c r="D12" s="90">
        <f>IF(ISBLANK('Distribución estado nutricional'!D$10),(1/1.54),((1/1.54)*'Distribución estado nutricional'!D$10/(1-(1/1.54)*'Distribución estado nutricional'!D$10))
/ ('Distribución estado nutricional'!D$10/(1-'Distribución estado nutricional'!D$10)))</f>
        <v>0.63837221013334744</v>
      </c>
      <c r="E12" s="90">
        <f>IF(ISBLANK('Distribución estado nutricional'!E$10),(1/1.54),((1/1.54)*'Distribución estado nutricional'!E$10/(1-(1/1.54)*'Distribución estado nutricional'!E$10))
/ ('Distribución estado nutricional'!E$10/(1-'Distribución estado nutricional'!E$10)))</f>
        <v>0.62416058615914993</v>
      </c>
      <c r="F12" s="90">
        <f>IF(ISBLANK('Distribución estado nutricional'!F$10),(1/1.54),((1/1.54)*'Distribución estado nutricional'!F$10/(1-(1/1.54)*'Distribución estado nutricional'!F$10))
/ ('Distribución estado nutricional'!F$10/(1-'Distribución estado nutricional'!F$10)))</f>
        <v>0.6307006792198242</v>
      </c>
      <c r="G12" s="90">
        <f>IF(ISBLANK('Distribución estado nutricional'!G$10),(1/1.54),((1/1.54)*'Distribución estado nutricional'!G$10/(1-(1/1.54)*'Distribución estado nutricional'!G$10))
/ ('Distribución estado nutricional'!G$10/(1-'Distribución estado nutricional'!G$10)))</f>
        <v>0.64199799463320395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ht="13.25" customHeight="1" x14ac:dyDescent="0.25">
      <c r="B17" s="11" t="s">
        <v>164</v>
      </c>
      <c r="C17" s="90">
        <v>1</v>
      </c>
      <c r="D17" s="90">
        <f>IF(ISBLANK('Distribución estado nutricional'!D$11),(1/1.16),((1/1.16)*'Distribución estado nutricional'!D$11/(1-(1/1.16)*'Distribución estado nutricional'!D$11))
/ ('Distribución estado nutricional'!D$11/(1-'Distribución estado nutricional'!D$11)))</f>
        <v>0.85919976912141338</v>
      </c>
      <c r="E17" s="90">
        <f>IF(ISBLANK('Distribución estado nutricional'!E$11),(1/1.16),((1/1.16)*'Distribución estado nutricional'!E$11/(1-(1/1.16)*'Distribución estado nutricional'!E$11))
/ ('Distribución estado nutricional'!E$11/(1-'Distribución estado nutricional'!E$11)))</f>
        <v>0.85800597492398301</v>
      </c>
      <c r="F17" s="90">
        <f>IF(ISBLANK('Distribución estado nutricional'!F$11),(1/1.16),((1/1.16)*'Distribución estado nutricional'!F$11/(1-(1/1.16)*'Distribución estado nutricional'!F$11))
/ ('Distribución estado nutricional'!F$11/(1-'Distribución estado nutricional'!F$11)))</f>
        <v>0.85799934197250083</v>
      </c>
      <c r="G17" s="90">
        <f>IF(ISBLANK('Distribución estado nutricional'!G$11),(1/1.16),((1/1.16)*'Distribución estado nutricional'!G$11/(1-(1/1.16)*'Distribución estado nutricional'!G$11))
/ ('Distribución estado nutricional'!G$11/(1-'Distribución estado nutricional'!G$11)))</f>
        <v>0.86100781461644993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162</v>
      </c>
      <c r="C19" s="90">
        <v>1</v>
      </c>
      <c r="D19" s="90">
        <f>IF(ISBLANK('Distribución estado nutricional'!D$10),(1/1.16),((1/1.16)*'Distribución estado nutricional'!D$10/(1-(1/1.16)*'Distribución estado nutricional'!D$10))
/ ('Distribución estado nutricional'!D$10/(1-'Distribución estado nutricional'!D$10)))</f>
        <v>0.85627641850521896</v>
      </c>
      <c r="E19" s="90">
        <f>IF(ISBLANK('Distribución estado nutricional'!E$10),(1/1.16),((1/1.16)*'Distribución estado nutricional'!E$10/(1-(1/1.16)*'Distribución estado nutricional'!E$10))
/ ('Distribución estado nutricional'!E$10/(1-'Distribución estado nutricional'!E$10)))</f>
        <v>0.84859723206405935</v>
      </c>
      <c r="F19" s="90">
        <f>IF(ISBLANK('Distribución estado nutricional'!F$10),(1/1.16),((1/1.16)*'Distribución estado nutricional'!F$10/(1-(1/1.16)*'Distribución estado nutricional'!F$10))
/ ('Distribución estado nutricional'!F$10/(1-'Distribución estado nutricional'!F$10)))</f>
        <v>0.85215691811160743</v>
      </c>
      <c r="G19" s="90">
        <f>IF(ISBLANK('Distribución estado nutricional'!G$10),(1/1.16),((1/1.16)*'Distribución estado nutricional'!G$10/(1-(1/1.16)*'Distribución estado nutricional'!G$10))
/ ('Distribución estado nutricional'!G$10/(1-'Distribución estado nutricional'!G$10)))</f>
        <v>0.85820272077978399</v>
      </c>
    </row>
  </sheetData>
  <sheetProtection algorithmName="SHA-512" hashValue="Qh516foDNk5PVzUSGocyQE6L//SoC/bxA8a8nj84u2u7MFJoE3TOHW8gA4AHzP8mTsU9HLrC6vlwr/nx/7KcGA==" saltValue="5fHMbqOdrixZD2L5v0O9B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ht="13.25" customHeight="1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338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338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338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338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338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338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102</v>
      </c>
      <c r="C45" s="5" t="s">
        <v>337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192</v>
      </c>
      <c r="B48" s="5" t="s">
        <v>84</v>
      </c>
      <c r="C48" s="5" t="s">
        <v>337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182</v>
      </c>
      <c r="B52" s="5" t="s">
        <v>96</v>
      </c>
      <c r="C52" s="5" t="s">
        <v>337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ht="13.25" customHeight="1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338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193</v>
      </c>
      <c r="B60" s="5" t="s">
        <v>207</v>
      </c>
      <c r="C60" s="5" t="s">
        <v>337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338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6</v>
      </c>
      <c r="C62" s="5" t="s">
        <v>337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338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207</v>
      </c>
      <c r="C64" s="5" t="s">
        <v>337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338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6</v>
      </c>
      <c r="C66" s="5" t="s">
        <v>337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338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204</v>
      </c>
      <c r="B68" s="5" t="s">
        <v>207</v>
      </c>
      <c r="C68" s="5" t="s">
        <v>337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338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338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338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338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338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338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338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102</v>
      </c>
      <c r="C100" s="5" t="s">
        <v>337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338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338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338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6</v>
      </c>
      <c r="C117" s="5" t="s">
        <v>337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338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338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6</v>
      </c>
      <c r="C121" s="5" t="s">
        <v>337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338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338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338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338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6</v>
      </c>
      <c r="C129" s="5" t="s">
        <v>337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338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338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338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338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338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338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338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102</v>
      </c>
      <c r="C155" s="5" t="s">
        <v>337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338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0FbejsPcvTsHA2n2ThHO78W8uf+/8cdVSltDCQdFC/Z0EFjxlh/NqpcC1mCwW6xAA09GppaIped+wnEhezDu2g==" saltValue="xfDnrbcgB1+2rVkhK7XTU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ht="13.25" customHeight="1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ht="13.25" customHeight="1" x14ac:dyDescent="0.25">
      <c r="A11" s="3" t="s">
        <v>166</v>
      </c>
      <c r="B11" s="8" t="s">
        <v>86</v>
      </c>
      <c r="C11" s="3" t="s">
        <v>337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189</v>
      </c>
      <c r="B13" s="8" t="s">
        <v>86</v>
      </c>
      <c r="C13" s="3" t="s">
        <v>337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ht="13.25" customHeight="1" x14ac:dyDescent="0.25">
      <c r="A20" s="3" t="s">
        <v>166</v>
      </c>
      <c r="B20" s="8" t="s">
        <v>86</v>
      </c>
      <c r="C20" s="3" t="s">
        <v>337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189</v>
      </c>
      <c r="B22" s="8" t="s">
        <v>86</v>
      </c>
      <c r="C22" s="3" t="s">
        <v>337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188</v>
      </c>
      <c r="B24" s="8" t="s">
        <v>86</v>
      </c>
      <c r="C24" s="3" t="s">
        <v>337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fMgMY57NfC+gdLEb7dXWfC9/69XbslXXs8J7vUH3eqljEZx65GD56XRI3XhqXpYMFpCgcMacM2B4mCY+apTIYA==" saltValue="daZbsLGO1WsUWZCrJ6Hv7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8.1432633319155259E-3</v>
      </c>
    </row>
    <row r="4" spans="1:8" ht="15.75" customHeight="1" x14ac:dyDescent="0.25">
      <c r="B4" s="19" t="s">
        <v>97</v>
      </c>
      <c r="C4" s="101">
        <v>0.12976204685914461</v>
      </c>
    </row>
    <row r="5" spans="1:8" ht="15.75" customHeight="1" x14ac:dyDescent="0.25">
      <c r="B5" s="19" t="s">
        <v>95</v>
      </c>
      <c r="C5" s="101">
        <v>7.7865012384755711E-2</v>
      </c>
    </row>
    <row r="6" spans="1:8" ht="15.75" customHeight="1" x14ac:dyDescent="0.25">
      <c r="B6" s="19" t="s">
        <v>91</v>
      </c>
      <c r="C6" s="101">
        <v>0.31596497329182399</v>
      </c>
    </row>
    <row r="7" spans="1:8" ht="15.75" customHeight="1" x14ac:dyDescent="0.25">
      <c r="B7" s="19" t="s">
        <v>96</v>
      </c>
      <c r="C7" s="101">
        <v>0.30968754452631331</v>
      </c>
    </row>
    <row r="8" spans="1:8" ht="15.75" customHeight="1" x14ac:dyDescent="0.25">
      <c r="B8" s="19" t="s">
        <v>98</v>
      </c>
      <c r="C8" s="101">
        <v>2.6987395994716251E-2</v>
      </c>
    </row>
    <row r="9" spans="1:8" ht="15.75" customHeight="1" x14ac:dyDescent="0.25">
      <c r="B9" s="19" t="s">
        <v>92</v>
      </c>
      <c r="C9" s="101">
        <v>6.4952087484845364E-2</v>
      </c>
    </row>
    <row r="10" spans="1:8" ht="15.75" customHeight="1" x14ac:dyDescent="0.25">
      <c r="B10" s="19" t="s">
        <v>94</v>
      </c>
      <c r="C10" s="101">
        <v>6.6637676126485385E-2</v>
      </c>
    </row>
    <row r="11" spans="1:8" ht="15.75" customHeight="1" x14ac:dyDescent="0.25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102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2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3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101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79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60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8.6847340999999995E-2</v>
      </c>
    </row>
    <row r="27" spans="1:8" ht="15.75" customHeight="1" x14ac:dyDescent="0.25">
      <c r="B27" s="19" t="s">
        <v>89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86</v>
      </c>
      <c r="C29" s="101">
        <v>0.168382743</v>
      </c>
    </row>
    <row r="30" spans="1:8" ht="15.75" customHeight="1" x14ac:dyDescent="0.25">
      <c r="B30" s="19" t="s">
        <v>4</v>
      </c>
      <c r="C30" s="101">
        <v>0.105182391</v>
      </c>
    </row>
    <row r="31" spans="1:8" ht="15.75" customHeight="1" x14ac:dyDescent="0.25">
      <c r="B31" s="19" t="s">
        <v>80</v>
      </c>
      <c r="C31" s="101">
        <v>0.10869061100000001</v>
      </c>
    </row>
    <row r="32" spans="1:8" ht="15.75" customHeight="1" x14ac:dyDescent="0.25">
      <c r="B32" s="19" t="s">
        <v>85</v>
      </c>
      <c r="C32" s="101">
        <v>1.8206013E-2</v>
      </c>
    </row>
    <row r="33" spans="2:3" ht="15.75" customHeight="1" x14ac:dyDescent="0.25">
      <c r="B33" s="19" t="s">
        <v>100</v>
      </c>
      <c r="C33" s="101">
        <v>8.4055170999999984E-2</v>
      </c>
    </row>
    <row r="34" spans="2:3" ht="15.75" customHeight="1" x14ac:dyDescent="0.25">
      <c r="B34" s="19" t="s">
        <v>87</v>
      </c>
      <c r="C34" s="101">
        <v>0.26486394200000002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Oqj+oTg/RbO7v6z/5g+CHJB2l7Mdeta/I3LAO4GF+gq3z4uFZ+Jjf6S+7Kvf3GNE9NC1uN0AqsS+3Jts5zca7A==" saltValue="Oau42F9uddKwn9ylLaI3a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110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106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107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119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0.55798007500000002</v>
      </c>
      <c r="D14" s="54">
        <v>0.52895796887199997</v>
      </c>
      <c r="E14" s="54">
        <v>0.52895796887199997</v>
      </c>
      <c r="F14" s="54">
        <v>0.31842903291500002</v>
      </c>
      <c r="G14" s="54">
        <v>0.31842903291500002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0.23399117637155001</v>
      </c>
      <c r="D15" s="52">
        <f t="shared" si="0"/>
        <v>0.22182064007834867</v>
      </c>
      <c r="E15" s="52">
        <f t="shared" si="0"/>
        <v>0.22182064007834867</v>
      </c>
      <c r="F15" s="52">
        <f t="shared" si="0"/>
        <v>0.13353448866903692</v>
      </c>
      <c r="G15" s="52">
        <f t="shared" si="0"/>
        <v>0.13353448866903692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hmhoiCoNfwIMOv8YqhxqkI9aHwxTiMOgFqT44607XDOmfl2l53yEK/iV7fEuY4Z0RRI63bZJpQjtGDl18SsvsQ==" saltValue="DV0MBEhPl/QiKiQmQOIC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127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126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125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sPESkKGVVbiTEgyRl5qQQtnsqYEAjXrvPTD0wZiNPBdRDgGzzMHet3VF31USKSD3874ZnWzBXac61hLBDHQBlA==" saltValue="wHkDIPOWrV2s2pY/LvohS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c32ZQ5Vpeb2WGPbvJN9DPigGDb6GHQ8JgqIWsV3HXT4TcWEcWQPhK003/TBCc22Olt2Y6lTciDRVsmbprP2j9A==" saltValue="itWTajTlgDVv9KWVTfaqK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ht="13.25" customHeight="1" x14ac:dyDescent="0.25">
      <c r="A2" s="8" t="s">
        <v>144</v>
      </c>
      <c r="B2" s="41">
        <v>10</v>
      </c>
    </row>
    <row r="3" spans="1:2" ht="13.25" customHeight="1" x14ac:dyDescent="0.25">
      <c r="A3" s="8" t="s">
        <v>143</v>
      </c>
      <c r="B3" s="41">
        <v>10</v>
      </c>
    </row>
    <row r="4" spans="1:2" ht="13.25" customHeight="1" x14ac:dyDescent="0.25">
      <c r="A4" s="8" t="s">
        <v>142</v>
      </c>
      <c r="B4" s="41">
        <v>10</v>
      </c>
    </row>
    <row r="5" spans="1:2" ht="13.25" customHeight="1" x14ac:dyDescent="0.25">
      <c r="A5" s="8" t="s">
        <v>146</v>
      </c>
      <c r="B5" s="41">
        <v>10</v>
      </c>
    </row>
    <row r="6" spans="1:2" ht="13.25" customHeight="1" x14ac:dyDescent="0.25">
      <c r="A6" s="8" t="s">
        <v>140</v>
      </c>
      <c r="B6" s="41">
        <v>10</v>
      </c>
    </row>
    <row r="7" spans="1:2" ht="13.25" customHeight="1" x14ac:dyDescent="0.25">
      <c r="A7" s="8" t="s">
        <v>141</v>
      </c>
      <c r="B7" s="41">
        <v>10</v>
      </c>
    </row>
  </sheetData>
  <sheetProtection algorithmName="SHA-512" hashValue="NLddjVx7HsLAVW7R6TqfSHFYPEDtzxvHU4Uok6V+7GtqRRVq3HrWgPPgwOImdGs6aiFy1kg3dLha+Rwk+nVu4Q==" saltValue="MtpeCy7jER9ZqgwnmlGcV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77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75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78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74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148</v>
      </c>
      <c r="C21" s="31"/>
      <c r="D21" s="30"/>
      <c r="E21" s="47"/>
    </row>
  </sheetData>
  <sheetProtection algorithmName="SHA-512" hashValue="OfEz0udJ5sx9dHF3GuSnDwPEFFVrrB/K7It8DadPzmRvW7HkCPXWm5YSl+AOXUr8Yzg8c/nWfB4V/laeluKXNQ==" saltValue="NDXDpP+qwXpxUPSZeDPv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sNRC6FXg47/SOH3s88MrLrigDauMf6KPZ14BvAk9EBvCZPAIbuKA7QcXJaUUAA1u96byLTwR3L3YbtuhjIGV1w==" saltValue="+vDSrsd9F1WlruAUm0Tk5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2024-03-18T01:06:00Z</dcterms:modified>
</cp:coreProperties>
</file>