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36ED3818-B07B-4420-AA70-9B25E5ECD32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5" i="2"/>
  <c r="A27" i="2"/>
  <c r="A20" i="2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9" i="2" s="1"/>
  <c r="C33" i="1"/>
  <c r="C20" i="1"/>
  <c r="I8" i="2" l="1"/>
  <c r="I39" i="2"/>
  <c r="A19" i="2"/>
  <c r="A4" i="2"/>
  <c r="A5" i="2" s="1"/>
  <c r="A6" i="2" s="1"/>
  <c r="A7" i="2" s="1"/>
  <c r="A8" i="2" s="1"/>
  <c r="A9" i="2" s="1"/>
  <c r="A10" i="2" s="1"/>
  <c r="A11" i="2" s="1"/>
  <c r="A36" i="2"/>
  <c r="A13" i="2"/>
  <c r="A37" i="2"/>
  <c r="A21" i="2"/>
  <c r="A29" i="2"/>
  <c r="A14" i="2"/>
  <c r="A22" i="2"/>
  <c r="A30" i="2"/>
  <c r="A38" i="2"/>
  <c r="A40" i="2"/>
  <c r="A15" i="2"/>
  <c r="A23" i="2"/>
  <c r="A31" i="2"/>
  <c r="A28" i="2"/>
  <c r="A3" i="2"/>
  <c r="A24" i="2"/>
  <c r="A12" i="2"/>
  <c r="A16" i="2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<sst xmlns="http://schemas.openxmlformats.org/spreadsheetml/2006/main" count="2092" uniqueCount="341">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</sst>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29759786</v>
      </c>
    </row>
    <row r="8" spans="1:3" ht="15" customHeight="1" x14ac:dyDescent="0.25">
      <c r="B8" s="5" t="s">
        <v>44</v>
      </c>
      <c r="C8" s="44">
        <v>3.9E-2</v>
      </c>
    </row>
    <row r="9" spans="1:3" ht="15" customHeight="1" x14ac:dyDescent="0.25">
      <c r="B9" s="5" t="s">
        <v>43</v>
      </c>
      <c r="C9" s="45">
        <v>2.1600000000000001E-2</v>
      </c>
    </row>
    <row r="10" spans="1:3" ht="15" customHeight="1" x14ac:dyDescent="0.25">
      <c r="B10" s="5" t="s">
        <v>56</v>
      </c>
      <c r="C10" s="45">
        <v>0.89200000000000002</v>
      </c>
    </row>
    <row r="11" spans="1:3" ht="15" customHeight="1" x14ac:dyDescent="0.25">
      <c r="B11" s="5" t="s">
        <v>49</v>
      </c>
      <c r="C11" s="45">
        <v>0.62</v>
      </c>
    </row>
    <row r="12" spans="1:3" ht="15" customHeight="1" x14ac:dyDescent="0.25">
      <c r="B12" s="5" t="s">
        <v>41</v>
      </c>
      <c r="C12" s="45">
        <v>0.76500000000000001</v>
      </c>
    </row>
    <row r="13" spans="1:3" ht="15" customHeight="1" x14ac:dyDescent="0.25">
      <c r="B13" s="5" t="s">
        <v>62</v>
      </c>
      <c r="C13" s="45">
        <v>0.1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8.3599999999999994E-2</v>
      </c>
    </row>
    <row r="24" spans="1:3" ht="15" customHeight="1" x14ac:dyDescent="0.25">
      <c r="B24" s="15" t="s">
        <v>46</v>
      </c>
      <c r="C24" s="45">
        <v>0.50800000000000001</v>
      </c>
    </row>
    <row r="25" spans="1:3" ht="15" customHeight="1" x14ac:dyDescent="0.25">
      <c r="B25" s="15" t="s">
        <v>47</v>
      </c>
      <c r="C25" s="45">
        <v>0.35120000000000012</v>
      </c>
    </row>
    <row r="26" spans="1:3" ht="15" customHeight="1" x14ac:dyDescent="0.25">
      <c r="B26" s="15" t="s">
        <v>48</v>
      </c>
      <c r="C26" s="45">
        <v>5.7200000000000001E-2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0.23226987666198901</v>
      </c>
    </row>
    <row r="30" spans="1:3" ht="14.25" customHeight="1" x14ac:dyDescent="0.25">
      <c r="B30" s="25" t="s">
        <v>63</v>
      </c>
      <c r="C30" s="99">
        <v>0.135366096495801</v>
      </c>
    </row>
    <row r="31" spans="1:3" ht="14.25" customHeight="1" x14ac:dyDescent="0.25">
      <c r="B31" s="25" t="s">
        <v>10</v>
      </c>
      <c r="C31" s="99">
        <v>0.14612612557943599</v>
      </c>
    </row>
    <row r="32" spans="1:3" ht="14.25" customHeight="1" x14ac:dyDescent="0.25">
      <c r="B32" s="25" t="s">
        <v>11</v>
      </c>
      <c r="C32" s="99">
        <v>0.486237901262774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41.215947695787101</v>
      </c>
    </row>
    <row r="38" spans="1:5" ht="15" customHeight="1" x14ac:dyDescent="0.25">
      <c r="B38" s="11" t="s">
        <v>35</v>
      </c>
      <c r="C38" s="43">
        <v>55.663825037745802</v>
      </c>
      <c r="D38" s="12"/>
      <c r="E38" s="13"/>
    </row>
    <row r="39" spans="1:5" ht="15" customHeight="1" x14ac:dyDescent="0.25">
      <c r="B39" s="11" t="s">
        <v>61</v>
      </c>
      <c r="C39" s="43">
        <v>67.241911859455101</v>
      </c>
      <c r="D39" s="12"/>
      <c r="E39" s="12"/>
    </row>
    <row r="40" spans="1:5" ht="15" customHeight="1" x14ac:dyDescent="0.25">
      <c r="B40" s="11" t="s">
        <v>36</v>
      </c>
      <c r="C40" s="100">
        <v>1.4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30.625200799999998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1.86844E-2</v>
      </c>
      <c r="D45" s="12"/>
    </row>
    <row r="46" spans="1:5" ht="15.75" customHeight="1" x14ac:dyDescent="0.25">
      <c r="B46" s="11" t="s">
        <v>51</v>
      </c>
      <c r="C46" s="45">
        <v>0.1232801</v>
      </c>
      <c r="D46" s="12"/>
    </row>
    <row r="47" spans="1:5" ht="15.75" customHeight="1" x14ac:dyDescent="0.25">
      <c r="B47" s="11" t="s">
        <v>59</v>
      </c>
      <c r="C47" s="45">
        <v>0.35834389999999999</v>
      </c>
      <c r="D47" s="12"/>
      <c r="E47" s="13"/>
    </row>
    <row r="48" spans="1:5" ht="15" customHeight="1" x14ac:dyDescent="0.25">
      <c r="B48" s="11" t="s">
        <v>58</v>
      </c>
      <c r="C48" s="46">
        <v>0.49969160000000001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0.43655699999999997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LYl/uzQvXLR4hSM6szRJ3KgTqMj50yLkejN+DmpT0M4andp4Xl8tEbmFqV+GN0ekKDJwIzAY/v72Fu0yqZZjgg==" saltValue="6RwYqgdSdQlb1omkj0cD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0.226736138851383</v>
      </c>
      <c r="C2" s="98">
        <v>0.95</v>
      </c>
      <c r="D2" s="56">
        <v>50.371303540921957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39.708482859157797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294.34045337363011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1.2222293097752139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12.84078230295372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12.84078230295372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12.84078230295372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12.84078230295372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12.84078230295372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12.84078230295372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0.41490087160257599</v>
      </c>
      <c r="C16" s="98">
        <v>0.95</v>
      </c>
      <c r="D16" s="56">
        <v>0.54754810284906963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6.8217383658846993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6.8217383658846993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0.35662080000000002</v>
      </c>
      <c r="C21" s="98">
        <v>0.95</v>
      </c>
      <c r="D21" s="56">
        <v>12.15441108429366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22.06922301210663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0.01</v>
      </c>
      <c r="C23" s="98">
        <v>0.95</v>
      </c>
      <c r="D23" s="56">
        <v>4.1722144491998137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0.555620172266166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0.24598689678782401</v>
      </c>
      <c r="C27" s="98">
        <v>0.95</v>
      </c>
      <c r="D27" s="56">
        <v>18.399477267230779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0.37447279999999999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96.169549000750962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0.34386987590081408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0.46563719999999997</v>
      </c>
      <c r="C32" s="98">
        <v>0.95</v>
      </c>
      <c r="D32" s="56">
        <v>1.1580402463781181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0.59869495032297004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0.92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0.1247952</v>
      </c>
      <c r="C38" s="98">
        <v>0.95</v>
      </c>
      <c r="D38" s="56">
        <v>3.7067724725609019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0.1497243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adU81KRscfsARkVE2TF8PhWIccWq2fIvzfZXdb56Sls+jIiH3rvknCTIQLhNszdy+Xbp3teufLPbyK7AiF4vkA==" saltValue="DM5BjIgHa67kBrOTTR3X0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rXKt+xHZYmSVHUeEfek9MFF8YZ4LExylOHtlTabhVUZWpJb+Vw2NCM7cagEt7q5hsnCLBqYuxtZszaW7DPcozg==" saltValue="uW6Zg85uZp4Kl5zERYLSQ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jULK5BjFTuNB/ewjKnzOhHaj63nvX64/WBiN/IS4OKYltCmzuHdYz2OlvPioOzgC+kGjTmD1vwRHM1emp85QdQ==" saltValue="fkX51v6S+xcUVKKYiS6BY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0.20010143667459479</v>
      </c>
      <c r="C3" s="21">
        <f>frac_mam_1_5months * 2.6</f>
        <v>0.20010143667459479</v>
      </c>
      <c r="D3" s="21">
        <f>frac_mam_6_11months * 2.6</f>
        <v>0.21121167540550218</v>
      </c>
      <c r="E3" s="21">
        <f>frac_mam_12_23months * 2.6</f>
        <v>0.13658372908830652</v>
      </c>
      <c r="F3" s="21">
        <f>frac_mam_24_59months * 2.6</f>
        <v>8.9024348556995286E-2</v>
      </c>
    </row>
    <row r="4" spans="1:6" ht="15.75" customHeight="1" x14ac:dyDescent="0.25">
      <c r="A4" s="3" t="s">
        <v>207</v>
      </c>
      <c r="B4" s="21">
        <f>frac_sam_1month * 2.6</f>
        <v>0.16490840166807164</v>
      </c>
      <c r="C4" s="21">
        <f>frac_sam_1_5months * 2.6</f>
        <v>0.16490840166807164</v>
      </c>
      <c r="D4" s="21">
        <f>frac_sam_6_11months * 2.6</f>
        <v>0.12208314687013613</v>
      </c>
      <c r="E4" s="21">
        <f>frac_sam_12_23months * 2.6</f>
        <v>5.5262035131454577E-2</v>
      </c>
      <c r="F4" s="21">
        <f>frac_sam_24_59months * 2.6</f>
        <v>3.3276657573878682E-2</v>
      </c>
    </row>
  </sheetData>
  <sheetProtection algorithmName="SHA-512" hashValue="9lISSJLu3W4c5/bPfXXInZXlI4rJm1b8ijpkjaoORHuhWz7T5KakC8C1Tg0/1Ac+MhCIUwsr2t4CQL0KG+Svew==" saltValue="lnwWScM9o60IAAQ+jrjr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3.9E-2</v>
      </c>
      <c r="E2" s="60">
        <f>food_insecure</f>
        <v>3.9E-2</v>
      </c>
      <c r="F2" s="60">
        <f>food_insecure</f>
        <v>3.9E-2</v>
      </c>
      <c r="G2" s="60">
        <f>food_insecure</f>
        <v>3.9E-2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3.9E-2</v>
      </c>
      <c r="F5" s="60">
        <f>food_insecure</f>
        <v>3.9E-2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3.9E-2</v>
      </c>
      <c r="F8" s="60">
        <f>food_insecure</f>
        <v>3.9E-2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3.9E-2</v>
      </c>
      <c r="F9" s="60">
        <f>food_insecure</f>
        <v>3.9E-2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0.76500000000000001</v>
      </c>
      <c r="E10" s="60">
        <f>IF(ISBLANK(comm_deliv), frac_children_health_facility,1)</f>
        <v>0.76500000000000001</v>
      </c>
      <c r="F10" s="60">
        <f>IF(ISBLANK(comm_deliv), frac_children_health_facility,1)</f>
        <v>0.76500000000000001</v>
      </c>
      <c r="G10" s="60">
        <f>IF(ISBLANK(comm_deliv), frac_children_health_facility,1)</f>
        <v>0.76500000000000001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3.9E-2</v>
      </c>
      <c r="I15" s="60">
        <f>food_insecure</f>
        <v>3.9E-2</v>
      </c>
      <c r="J15" s="60">
        <f>food_insecure</f>
        <v>3.9E-2</v>
      </c>
      <c r="K15" s="60">
        <f>food_insecure</f>
        <v>3.9E-2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2.1600000000000001E-2</v>
      </c>
      <c r="I19" s="60">
        <f>frac_malaria_risk</f>
        <v>2.1600000000000001E-2</v>
      </c>
      <c r="J19" s="60">
        <f>frac_malaria_risk</f>
        <v>2.1600000000000001E-2</v>
      </c>
      <c r="K19" s="60">
        <f>frac_malaria_risk</f>
        <v>2.1600000000000001E-2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</v>
      </c>
      <c r="M24" s="60">
        <f>famplan_unmet_need</f>
        <v>0.1</v>
      </c>
      <c r="N24" s="60">
        <f>famplan_unmet_need</f>
        <v>0.1</v>
      </c>
      <c r="O24" s="60">
        <f>famplan_unmet_need</f>
        <v>0.1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5.3804519999999988E-2</v>
      </c>
      <c r="M25" s="60">
        <f>(1-food_insecure)*(0.49)+food_insecure*(0.7)</f>
        <v>0.49818999999999997</v>
      </c>
      <c r="N25" s="60">
        <f>(1-food_insecure)*(0.49)+food_insecure*(0.7)</f>
        <v>0.49818999999999997</v>
      </c>
      <c r="O25" s="60">
        <f>(1-food_insecure)*(0.49)+food_insecure*(0.7)</f>
        <v>0.49818999999999997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2.3059079999999996E-2</v>
      </c>
      <c r="M26" s="60">
        <f>(1-food_insecure)*(0.21)+food_insecure*(0.3)</f>
        <v>0.21350999999999998</v>
      </c>
      <c r="N26" s="60">
        <f>(1-food_insecure)*(0.21)+food_insecure*(0.3)</f>
        <v>0.21350999999999998</v>
      </c>
      <c r="O26" s="60">
        <f>(1-food_insecure)*(0.21)+food_insecure*(0.3)</f>
        <v>0.21350999999999998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3.1136399999999995E-2</v>
      </c>
      <c r="M27" s="60">
        <f>(1-food_insecure)*(0.3)</f>
        <v>0.2883</v>
      </c>
      <c r="N27" s="60">
        <f>(1-food_insecure)*(0.3)</f>
        <v>0.2883</v>
      </c>
      <c r="O27" s="60">
        <f>(1-food_insecure)*(0.3)</f>
        <v>0.2883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0.89200000000000002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2.1600000000000001E-2</v>
      </c>
      <c r="D34" s="60">
        <f t="shared" si="3"/>
        <v>2.1600000000000001E-2</v>
      </c>
      <c r="E34" s="60">
        <f t="shared" si="3"/>
        <v>2.1600000000000001E-2</v>
      </c>
      <c r="F34" s="60">
        <f t="shared" si="3"/>
        <v>2.1600000000000001E-2</v>
      </c>
      <c r="G34" s="60">
        <f t="shared" si="3"/>
        <v>2.1600000000000001E-2</v>
      </c>
      <c r="H34" s="60">
        <f t="shared" si="3"/>
        <v>2.1600000000000001E-2</v>
      </c>
      <c r="I34" s="60">
        <f t="shared" si="3"/>
        <v>2.1600000000000001E-2</v>
      </c>
      <c r="J34" s="60">
        <f t="shared" si="3"/>
        <v>2.1600000000000001E-2</v>
      </c>
      <c r="K34" s="60">
        <f t="shared" si="3"/>
        <v>2.1600000000000001E-2</v>
      </c>
      <c r="L34" s="60">
        <f t="shared" si="3"/>
        <v>2.1600000000000001E-2</v>
      </c>
      <c r="M34" s="60">
        <f t="shared" si="3"/>
        <v>2.1600000000000001E-2</v>
      </c>
      <c r="N34" s="60">
        <f t="shared" si="3"/>
        <v>2.1600000000000001E-2</v>
      </c>
      <c r="O34" s="60">
        <f t="shared" si="3"/>
        <v>2.1600000000000001E-2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Z7lFPBt2/80uLICHGDM3EEK1U4hxTLdc79Lg2Ka2bbb10HBH878p/pRoAhILMlXfmjKQkcxQLcnD94swUZeIIw==" saltValue="wByyAMmNzJX23KQDUSV4J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HQjHxvtwpcHNHFY4gy96xud41TEJnMSGcI+PUzu7sMgtKwkCeOm0Ov211XNCY+YSN43AgN9tgaM1fbJkl+OUJQ==" saltValue="NdBrCKHDtFQBb+YHHRuFi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gjpt3cs7Niz0vtVM4MKyS5KlRUk7d3VK6UGy+YXfSOUFHJklo/rdAvhmaGAq7HA8w27WzVM5OlxbditnRz+4g==" saltValue="ko9uYc8agjbHKpPG6O0wf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IA2dPuUA+tTt+B7qHRFAG9A0kAvOdGhEXHCf4QeDub3UBJkLiihtQC+iufF73yCIdvw5/OR3nFlSoAEr9oqcw==" saltValue="RtarbpWcr0YjxDMcePijR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Ip1Sk2Jkf69QAjGLxoElu+JnTaF4Sr92F7XfrrFcMtuDfQrSpiEAEWnGVmIIEb81Ff53W69wG258IlILi2WxA==" saltValue="1QlLZ2Yy/8AynFLUELdRR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/P79SI7bMi0YwiWkxcSoxzOAkS+7QAGUQwD5/jiB+PMRUu8eTmQlVBlDIUGz5UE4JEjp3g54JrRrgfVR+yHSQ==" saltValue="hiBlSUOngkqvEjYEF5PAy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154206.88800000001</v>
      </c>
      <c r="C2" s="49">
        <v>260000</v>
      </c>
      <c r="D2" s="49">
        <v>653000</v>
      </c>
      <c r="E2" s="49">
        <v>592000</v>
      </c>
      <c r="F2" s="49">
        <v>462000</v>
      </c>
      <c r="G2" s="17">
        <f t="shared" ref="G2:G11" si="0">C2+D2+E2+F2</f>
        <v>1967000</v>
      </c>
      <c r="H2" s="17">
        <f t="shared" ref="H2:H11" si="1">(B2 + stillbirth*B2/(1000-stillbirth))/(1-abortion)</f>
        <v>180771.25601430633</v>
      </c>
      <c r="I2" s="17">
        <f t="shared" ref="I2:I11" si="2">G2-H2</f>
        <v>1786228.7439856937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155601.67000000001</v>
      </c>
      <c r="C3" s="50">
        <v>265000</v>
      </c>
      <c r="D3" s="50">
        <v>662000</v>
      </c>
      <c r="E3" s="50">
        <v>602000</v>
      </c>
      <c r="F3" s="50">
        <v>475000</v>
      </c>
      <c r="G3" s="17">
        <f t="shared" si="0"/>
        <v>2004000</v>
      </c>
      <c r="H3" s="17">
        <f t="shared" si="1"/>
        <v>182406.30939795382</v>
      </c>
      <c r="I3" s="17">
        <f t="shared" si="2"/>
        <v>1821593.6906020462</v>
      </c>
    </row>
    <row r="4" spans="1:9" ht="15.75" customHeight="1" x14ac:dyDescent="0.25">
      <c r="A4" s="5">
        <f t="shared" si="3"/>
        <v>2023</v>
      </c>
      <c r="B4" s="49">
        <v>156931.32</v>
      </c>
      <c r="C4" s="50">
        <v>271000</v>
      </c>
      <c r="D4" s="50">
        <v>670000</v>
      </c>
      <c r="E4" s="50">
        <v>613000</v>
      </c>
      <c r="F4" s="50">
        <v>488000</v>
      </c>
      <c r="G4" s="17">
        <f t="shared" si="0"/>
        <v>2042000</v>
      </c>
      <c r="H4" s="17">
        <f t="shared" si="1"/>
        <v>183965.01085206409</v>
      </c>
      <c r="I4" s="17">
        <f t="shared" si="2"/>
        <v>1858034.989147936</v>
      </c>
    </row>
    <row r="5" spans="1:9" ht="15.75" customHeight="1" x14ac:dyDescent="0.25">
      <c r="A5" s="5">
        <f t="shared" si="3"/>
        <v>2024</v>
      </c>
      <c r="B5" s="49">
        <v>158136.48199999999</v>
      </c>
      <c r="C5" s="50">
        <v>278000</v>
      </c>
      <c r="D5" s="50">
        <v>678000</v>
      </c>
      <c r="E5" s="50">
        <v>625000</v>
      </c>
      <c r="F5" s="50">
        <v>501000</v>
      </c>
      <c r="G5" s="17">
        <f t="shared" si="0"/>
        <v>2082000</v>
      </c>
      <c r="H5" s="17">
        <f t="shared" si="1"/>
        <v>185377.77944668557</v>
      </c>
      <c r="I5" s="17">
        <f t="shared" si="2"/>
        <v>1896622.2205533143</v>
      </c>
    </row>
    <row r="6" spans="1:9" ht="15.75" customHeight="1" x14ac:dyDescent="0.25">
      <c r="A6" s="5">
        <f t="shared" si="3"/>
        <v>2025</v>
      </c>
      <c r="B6" s="49">
        <v>159244.962</v>
      </c>
      <c r="C6" s="50">
        <v>284000</v>
      </c>
      <c r="D6" s="50">
        <v>688000</v>
      </c>
      <c r="E6" s="50">
        <v>639000</v>
      </c>
      <c r="F6" s="50">
        <v>512000</v>
      </c>
      <c r="G6" s="17">
        <f t="shared" si="0"/>
        <v>2123000</v>
      </c>
      <c r="H6" s="17">
        <f t="shared" si="1"/>
        <v>186677.21116770402</v>
      </c>
      <c r="I6" s="17">
        <f t="shared" si="2"/>
        <v>1936322.7888322959</v>
      </c>
    </row>
    <row r="7" spans="1:9" ht="15.75" customHeight="1" x14ac:dyDescent="0.25">
      <c r="A7" s="5">
        <f t="shared" si="3"/>
        <v>2026</v>
      </c>
      <c r="B7" s="49">
        <v>160433.15299999999</v>
      </c>
      <c r="C7" s="50">
        <v>291000</v>
      </c>
      <c r="D7" s="50">
        <v>698000</v>
      </c>
      <c r="E7" s="50">
        <v>655000</v>
      </c>
      <c r="F7" s="50">
        <v>524000</v>
      </c>
      <c r="G7" s="17">
        <f t="shared" si="0"/>
        <v>2168000</v>
      </c>
      <c r="H7" s="17">
        <f t="shared" si="1"/>
        <v>188070.08526198505</v>
      </c>
      <c r="I7" s="17">
        <f t="shared" si="2"/>
        <v>1979929.914738015</v>
      </c>
    </row>
    <row r="8" spans="1:9" ht="15.75" customHeight="1" x14ac:dyDescent="0.25">
      <c r="A8" s="5">
        <f t="shared" si="3"/>
        <v>2027</v>
      </c>
      <c r="B8" s="49">
        <v>161532.24</v>
      </c>
      <c r="C8" s="50">
        <v>298000</v>
      </c>
      <c r="D8" s="50">
        <v>710000</v>
      </c>
      <c r="E8" s="50">
        <v>671000</v>
      </c>
      <c r="F8" s="50">
        <v>534000</v>
      </c>
      <c r="G8" s="17">
        <f t="shared" si="0"/>
        <v>2213000</v>
      </c>
      <c r="H8" s="17">
        <f t="shared" si="1"/>
        <v>189358.50590282565</v>
      </c>
      <c r="I8" s="17">
        <f t="shared" si="2"/>
        <v>2023641.4940971744</v>
      </c>
    </row>
    <row r="9" spans="1:9" ht="15.75" customHeight="1" x14ac:dyDescent="0.25">
      <c r="A9" s="5">
        <f t="shared" si="3"/>
        <v>2028</v>
      </c>
      <c r="B9" s="49">
        <v>162540.924</v>
      </c>
      <c r="C9" s="50">
        <v>305000</v>
      </c>
      <c r="D9" s="50">
        <v>722000</v>
      </c>
      <c r="E9" s="50">
        <v>689000</v>
      </c>
      <c r="F9" s="50">
        <v>543000</v>
      </c>
      <c r="G9" s="17">
        <f t="shared" si="0"/>
        <v>2259000</v>
      </c>
      <c r="H9" s="17">
        <f t="shared" si="1"/>
        <v>190540.95031867779</v>
      </c>
      <c r="I9" s="17">
        <f t="shared" si="2"/>
        <v>2068459.0496813222</v>
      </c>
    </row>
    <row r="10" spans="1:9" ht="15.75" customHeight="1" x14ac:dyDescent="0.25">
      <c r="A10" s="5">
        <f t="shared" si="3"/>
        <v>2029</v>
      </c>
      <c r="B10" s="49">
        <v>163431.83199999999</v>
      </c>
      <c r="C10" s="50">
        <v>312000</v>
      </c>
      <c r="D10" s="50">
        <v>735000</v>
      </c>
      <c r="E10" s="50">
        <v>707000</v>
      </c>
      <c r="F10" s="50">
        <v>554000</v>
      </c>
      <c r="G10" s="17">
        <f t="shared" si="0"/>
        <v>2308000</v>
      </c>
      <c r="H10" s="17">
        <f t="shared" si="1"/>
        <v>191585.33011417169</v>
      </c>
      <c r="I10" s="17">
        <f t="shared" si="2"/>
        <v>2116414.6698858282</v>
      </c>
    </row>
    <row r="11" spans="1:9" ht="15.75" customHeight="1" x14ac:dyDescent="0.25">
      <c r="A11" s="5">
        <f t="shared" si="3"/>
        <v>2030</v>
      </c>
      <c r="B11" s="49">
        <v>164230.60500000001</v>
      </c>
      <c r="C11" s="50">
        <v>318000</v>
      </c>
      <c r="D11" s="50">
        <v>746000</v>
      </c>
      <c r="E11" s="50">
        <v>726000</v>
      </c>
      <c r="F11" s="50">
        <v>563000</v>
      </c>
      <c r="G11" s="17">
        <f t="shared" si="0"/>
        <v>2353000</v>
      </c>
      <c r="H11" s="17">
        <f t="shared" si="1"/>
        <v>192521.70332261306</v>
      </c>
      <c r="I11" s="17">
        <f t="shared" si="2"/>
        <v>2160478.2966773869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73+aB2KBrKpI01zaz283M29N3TEjmRx7P0jJdv7a873ceo9KsjOX36AM9o+ZUGfvPOyKws/ZbgG/ctGUiXX8Uw==" saltValue="yFhPF8X5VVuWfoI9cNz7t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5.3948816093698895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5.3948816093698895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3.0467389804889047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3.0467389804889047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2.5832493548991495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2.5832493548991495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2.0218819842526554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2.0218819842526554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78.321749645950675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78.321749645950675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5.3794253097431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5.3794253097431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tJwVP25sES8u1y/7T/hwaXRTxzUa155DXQCovQEhyBo3Jmuj9wgVXLtwvyJ4xpiZos6OSoJ/pzTF/VJEFNtvJw==" saltValue="MipVNuJahjgs4gbDBqsEd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GYmNWxcTBLuJu9wS2EyPpHgzmTET0MPvLca9Y9y+4+Qarzty6W3ZTsbCveNhmfcu4oxbvX7ufftruLeRyx9nuw==" saltValue="i1bk90/cXUa84JPbcBgk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pCboBBY3wwHHlwc69ovHtJdZ9PRCTS3KwbVZHl62PcNx3ml5+RjBNBrwo+N2aaNvAFZoscjvTuUj+sIutlcpxw==" saltValue="eJMYaK6luOzuL3ftD6ai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0.58745080370525737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0.54415703626411982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0.85452022051743448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0.83119995293205218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0.85452022051743448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0.83119995293205218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0.38625324558410024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0.34537388537329033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0.8194571483872044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0.79188517224180888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0.8194571483872044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0.79188517224180888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0.90206829923134368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0.88534729537046319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0.89009460709971111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0.87162015144562166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0.89009460709971111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0.87162015144562166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DFFnyUL7k0P19PZ+OlwXR5yZsFrySTjKe+NEMZn156Tg9LBN7/00shNEu3A4mDMB+1dsH2JjdY5kPtGn5YMAqA==" saltValue="VAp5PrTpFW+fgzB/Ls0C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Kj8I3ckMYKaXdKTxZ4d7O2oKbG4XLpQudQEdqQqaG01UY7B2kDTJdj924yjLfuWEILlFwdJEmSOs9XsHkyr3lA==" saltValue="gbvNjl2zUM9m+kO194lP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0.61327584203982821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0.65267642652093583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0.65267642652093583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0.55600659647342388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0.55600659647342388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0.55600659647342388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0.55600659647342388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0.55139707767239154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0.55139707767239154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0.55139707767239154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0.55139707767239154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0.71155245819726731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0.74510195250291467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0.74510195250291467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0.66078697421981014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0.66078697421981014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0.66078697421981014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0.66078697421981014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0.65659340659340648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0.65659340659340648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0.65659340659340648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0.65659340659340648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0.41994094921067127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0.4617512955386911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0.4617512955386911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0.36374450192259816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0.36374450192259816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0.36374450192259816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0.36374450192259816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0.35943853394975772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0.35943853394975772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0.35943853394975772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0.35943853394975772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0.58999371719453753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0.63033655461843019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0.63033655461843019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0.53190825401778741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0.53190825401778741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0.53190825401778741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0.53190825401778741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0.52726126693980457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0.52726126693980457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0.52726126693980457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0.52726126693980457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0.95224507516173929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0.95939695047526841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0.95939695047526841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0.94028543561774713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0.94028543561774713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0.94028543561774713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0.94028543561774713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0.93922942916177121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0.93922942916177121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0.93922942916177121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0.93922942916177121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0.87642345184748938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0.89366248973419538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0.89366248973419538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0.84849632603590652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0.84849632603590652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0.84849632603590652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0.84849632603590652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0.84608280744959208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0.84608280744959208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0.84608280744959208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0.84608280744959208</v>
      </c>
    </row>
  </sheetData>
  <sheetProtection algorithmName="SHA-512" hashValue="TU1nPJKbIc80mRWsf7b+fgy37HO8jmEyTC1oUHfM1E8Y3sUF86TGhMzqDRJ5U1LZCjJ5ZZB2CsSovgSf3CesFw==" saltValue="LZWY9Y6zQnDnlQYdyQv0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0.73945455983228392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0.74279934489524324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0.74785011104046428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0.74946881420436684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0.73664005084178508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0.73573885507083103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0.74167646268424881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0.74532318165241107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0.63428848621115663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0.6383230107393979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0.6444433607671054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0.64641203153122406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0.63090498428732822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0.62982379193278415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0.63696693046465747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0.64137707996153037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0.85409097335091355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0.85625018923744045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0.85949448923337268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0.86053014234245762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0.85226740571623127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0.85168221203996086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0.85552627308441098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0.85787377500222417</v>
      </c>
    </row>
  </sheetData>
  <sheetProtection algorithmName="SHA-512" hashValue="lZkjzvDMiaFRtsJMamM/0uecPHdLICjkj4W7YsMuWh3yp8hXz3dlnx2o0klaVbWqrnjt0rknNDlSJ4/TTivMmw==" saltValue="njE8CSw0s+S8s5luDVDu6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0uPcXPbP7QfJk/xSP2Li5cMZ8EeAJaw2g/1tASl+YvVL/duhUUK8XkjwbQDxPaFLvj16QkGtXukHfDC3C0NmEQ==" saltValue="KnwVAFDYi6F019dWE1CC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F1xiK5Of6GvWePyqr6/2NTw92GFZWPKyYPoXKcDt2buJ3KHVJoWFHQc8o4XccoPzXq5O6tbhA2VZ2w0WTcprIw==" saltValue="TMIQmOHOp4eMcFwVn1MGv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1.2632318123918551E-2</v>
      </c>
    </row>
    <row r="4" spans="1:8" ht="15.75" customHeight="1" x14ac:dyDescent="0.25">
      <c r="B4" s="19" t="s">
        <v>97</v>
      </c>
      <c r="C4" s="101">
        <v>0.15468648780443101</v>
      </c>
    </row>
    <row r="5" spans="1:8" ht="15.75" customHeight="1" x14ac:dyDescent="0.25">
      <c r="B5" s="19" t="s">
        <v>95</v>
      </c>
      <c r="C5" s="101">
        <v>6.3245920765827357E-2</v>
      </c>
    </row>
    <row r="6" spans="1:8" ht="15.75" customHeight="1" x14ac:dyDescent="0.25">
      <c r="B6" s="19" t="s">
        <v>91</v>
      </c>
      <c r="C6" s="101">
        <v>0.22054963089059751</v>
      </c>
    </row>
    <row r="7" spans="1:8" ht="15.75" customHeight="1" x14ac:dyDescent="0.25">
      <c r="B7" s="19" t="s">
        <v>96</v>
      </c>
      <c r="C7" s="101">
        <v>0.36138163848105281</v>
      </c>
    </row>
    <row r="8" spans="1:8" ht="15.75" customHeight="1" x14ac:dyDescent="0.25">
      <c r="B8" s="19" t="s">
        <v>98</v>
      </c>
      <c r="C8" s="101">
        <v>2.5383001996065011E-2</v>
      </c>
    </row>
    <row r="9" spans="1:8" ht="15.75" customHeight="1" x14ac:dyDescent="0.25">
      <c r="B9" s="19" t="s">
        <v>92</v>
      </c>
      <c r="C9" s="101">
        <v>6.1954909856389608E-2</v>
      </c>
    </row>
    <row r="10" spans="1:8" ht="15.75" customHeight="1" x14ac:dyDescent="0.25">
      <c r="B10" s="19" t="s">
        <v>94</v>
      </c>
      <c r="C10" s="101">
        <v>0.1001660920817183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0.1819966669694566</v>
      </c>
      <c r="D14" s="55">
        <v>0.1819966669694566</v>
      </c>
      <c r="E14" s="55">
        <v>0.1819966669694566</v>
      </c>
      <c r="F14" s="55">
        <v>0.1819966669694566</v>
      </c>
    </row>
    <row r="15" spans="1:8" ht="15.75" customHeight="1" x14ac:dyDescent="0.25">
      <c r="B15" s="19" t="s">
        <v>102</v>
      </c>
      <c r="C15" s="101">
        <v>0.2561052660732222</v>
      </c>
      <c r="D15" s="101">
        <v>0.2561052660732222</v>
      </c>
      <c r="E15" s="101">
        <v>0.2561052660732222</v>
      </c>
      <c r="F15" s="101">
        <v>0.2561052660732222</v>
      </c>
    </row>
    <row r="16" spans="1:8" ht="15.75" customHeight="1" x14ac:dyDescent="0.25">
      <c r="B16" s="19" t="s">
        <v>2</v>
      </c>
      <c r="C16" s="101">
        <v>2.582355586385671E-2</v>
      </c>
      <c r="D16" s="101">
        <v>2.582355586385671E-2</v>
      </c>
      <c r="E16" s="101">
        <v>2.582355586385671E-2</v>
      </c>
      <c r="F16" s="101">
        <v>2.582355586385671E-2</v>
      </c>
    </row>
    <row r="17" spans="1:8" ht="15.75" customHeight="1" x14ac:dyDescent="0.25">
      <c r="B17" s="19" t="s">
        <v>90</v>
      </c>
      <c r="C17" s="101">
        <v>3.3348458457574122E-2</v>
      </c>
      <c r="D17" s="101">
        <v>3.3348458457574122E-2</v>
      </c>
      <c r="E17" s="101">
        <v>3.3348458457574122E-2</v>
      </c>
      <c r="F17" s="101">
        <v>3.3348458457574122E-2</v>
      </c>
    </row>
    <row r="18" spans="1:8" ht="15.75" customHeight="1" x14ac:dyDescent="0.25">
      <c r="B18" s="19" t="s">
        <v>3</v>
      </c>
      <c r="C18" s="101">
        <v>1.6983176020919401E-3</v>
      </c>
      <c r="D18" s="101">
        <v>1.6983176020919401E-3</v>
      </c>
      <c r="E18" s="101">
        <v>1.6983176020919401E-3</v>
      </c>
      <c r="F18" s="101">
        <v>1.6983176020919401E-3</v>
      </c>
    </row>
    <row r="19" spans="1:8" ht="15.75" customHeight="1" x14ac:dyDescent="0.25">
      <c r="B19" s="19" t="s">
        <v>101</v>
      </c>
      <c r="C19" s="101">
        <v>3.7124479421282351E-2</v>
      </c>
      <c r="D19" s="101">
        <v>3.7124479421282351E-2</v>
      </c>
      <c r="E19" s="101">
        <v>3.7124479421282351E-2</v>
      </c>
      <c r="F19" s="101">
        <v>3.7124479421282351E-2</v>
      </c>
    </row>
    <row r="20" spans="1:8" ht="15.75" customHeight="1" x14ac:dyDescent="0.25">
      <c r="B20" s="19" t="s">
        <v>79</v>
      </c>
      <c r="C20" s="101">
        <v>3.5319826375232468E-3</v>
      </c>
      <c r="D20" s="101">
        <v>3.5319826375232468E-3</v>
      </c>
      <c r="E20" s="101">
        <v>3.5319826375232468E-3</v>
      </c>
      <c r="F20" s="101">
        <v>3.5319826375232468E-3</v>
      </c>
    </row>
    <row r="21" spans="1:8" ht="15.75" customHeight="1" x14ac:dyDescent="0.25">
      <c r="B21" s="19" t="s">
        <v>88</v>
      </c>
      <c r="C21" s="101">
        <v>0.1194835851410818</v>
      </c>
      <c r="D21" s="101">
        <v>0.1194835851410818</v>
      </c>
      <c r="E21" s="101">
        <v>0.1194835851410818</v>
      </c>
      <c r="F21" s="101">
        <v>0.1194835851410818</v>
      </c>
    </row>
    <row r="22" spans="1:8" ht="15.75" customHeight="1" x14ac:dyDescent="0.25">
      <c r="B22" s="19" t="s">
        <v>99</v>
      </c>
      <c r="C22" s="101">
        <v>0.34088768783391099</v>
      </c>
      <c r="D22" s="101">
        <v>0.34088768783391099</v>
      </c>
      <c r="E22" s="101">
        <v>0.34088768783391099</v>
      </c>
      <c r="F22" s="101">
        <v>0.34088768783391099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5.2819977999999997E-2</v>
      </c>
    </row>
    <row r="27" spans="1:8" ht="15.75" customHeight="1" x14ac:dyDescent="0.25">
      <c r="B27" s="19" t="s">
        <v>89</v>
      </c>
      <c r="C27" s="101">
        <v>7.1861679999999997E-3</v>
      </c>
    </row>
    <row r="28" spans="1:8" ht="15.75" customHeight="1" x14ac:dyDescent="0.25">
      <c r="B28" s="19" t="s">
        <v>103</v>
      </c>
      <c r="C28" s="101">
        <v>0.250016285</v>
      </c>
    </row>
    <row r="29" spans="1:8" ht="15.75" customHeight="1" x14ac:dyDescent="0.25">
      <c r="B29" s="19" t="s">
        <v>86</v>
      </c>
      <c r="C29" s="101">
        <v>9.3256678999999995E-2</v>
      </c>
    </row>
    <row r="30" spans="1:8" ht="15.75" customHeight="1" x14ac:dyDescent="0.25">
      <c r="B30" s="19" t="s">
        <v>4</v>
      </c>
      <c r="C30" s="101">
        <v>0.12997281799999999</v>
      </c>
    </row>
    <row r="31" spans="1:8" ht="15.75" customHeight="1" x14ac:dyDescent="0.25">
      <c r="B31" s="19" t="s">
        <v>80</v>
      </c>
      <c r="C31" s="101">
        <v>6.0292912999999997E-2</v>
      </c>
    </row>
    <row r="32" spans="1:8" ht="15.75" customHeight="1" x14ac:dyDescent="0.25">
      <c r="B32" s="19" t="s">
        <v>85</v>
      </c>
      <c r="C32" s="101">
        <v>6.2887368999999999E-2</v>
      </c>
    </row>
    <row r="33" spans="2:3" ht="15.75" customHeight="1" x14ac:dyDescent="0.25">
      <c r="B33" s="19" t="s">
        <v>100</v>
      </c>
      <c r="C33" s="101">
        <v>0.164273895</v>
      </c>
    </row>
    <row r="34" spans="2:3" ht="15.75" customHeight="1" x14ac:dyDescent="0.25">
      <c r="B34" s="19" t="s">
        <v>87</v>
      </c>
      <c r="C34" s="101">
        <v>0.17929389600000001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edGEhnhY5E8L8pHa6wIdphPMt78YgAI81Vs7KOFEppUjQiOtAFG3FLqaVYGpQAYfJUjSb05rrNOiWXQrvcrVpg==" saltValue="gs2FHF32Re7AQXmUL7SNJ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0.41151213227063788</v>
      </c>
      <c r="D2" s="52">
        <f>IFERROR(1-_xlfn.NORM.DIST(_xlfn.NORM.INV(SUM(D4:D5), 0, 1) + 1, 0, 1, TRUE), "")</f>
        <v>0.41151213227063788</v>
      </c>
      <c r="E2" s="52">
        <f>IFERROR(1-_xlfn.NORM.DIST(_xlfn.NORM.INV(SUM(E4:E5), 0, 1) + 1, 0, 1, TRUE), "")</f>
        <v>0.43845184879433152</v>
      </c>
      <c r="F2" s="52">
        <f>IFERROR(1-_xlfn.NORM.DIST(_xlfn.NORM.INV(SUM(F4:F5), 0, 1) + 1, 0, 1, TRUE), "")</f>
        <v>0.28910436648051485</v>
      </c>
      <c r="G2" s="52">
        <f>IFERROR(1-_xlfn.NORM.DIST(_xlfn.NORM.INV(SUM(G4:G5), 0, 1) + 1, 0, 1, TRUE), "")</f>
        <v>0.19410062053018295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0.3697146442696414</v>
      </c>
      <c r="D3" s="52">
        <f>IFERROR(_xlfn.NORM.DIST(_xlfn.NORM.INV(SUM(D4:D5), 0, 1) + 1, 0, 1, TRUE) - SUM(D4:D5), "")</f>
        <v>0.3697146442696414</v>
      </c>
      <c r="E3" s="52">
        <f>IFERROR(_xlfn.NORM.DIST(_xlfn.NORM.INV(SUM(E4:E5), 0, 1) + 1, 0, 1, TRUE) - SUM(E4:E5), "")</f>
        <v>0.36252190185655087</v>
      </c>
      <c r="F3" s="52">
        <f>IFERROR(_xlfn.NORM.DIST(_xlfn.NORM.INV(SUM(F4:F5), 0, 1) + 1, 0, 1, TRUE) - SUM(F4:F5), "")</f>
        <v>0.38237321955044518</v>
      </c>
      <c r="G3" s="52">
        <f>IFERROR(_xlfn.NORM.DIST(_xlfn.NORM.INV(SUM(G4:G5), 0, 1) + 1, 0, 1, TRUE) - SUM(G4:G5), "")</f>
        <v>0.36042982123083406</v>
      </c>
    </row>
    <row r="4" spans="1:15" ht="15.75" customHeight="1" x14ac:dyDescent="0.25">
      <c r="B4" s="5" t="s">
        <v>110</v>
      </c>
      <c r="C4" s="45">
        <v>0.13137109577655801</v>
      </c>
      <c r="D4" s="53">
        <v>0.13137109577655801</v>
      </c>
      <c r="E4" s="53">
        <v>0.104438312351704</v>
      </c>
      <c r="F4" s="53">
        <v>0.21142743527889299</v>
      </c>
      <c r="G4" s="53">
        <v>0.22741025686263999</v>
      </c>
    </row>
    <row r="5" spans="1:15" ht="15.75" customHeight="1" x14ac:dyDescent="0.25">
      <c r="B5" s="5" t="s">
        <v>106</v>
      </c>
      <c r="C5" s="45">
        <v>8.7402127683162703E-2</v>
      </c>
      <c r="D5" s="53">
        <v>8.7402127683162703E-2</v>
      </c>
      <c r="E5" s="53">
        <v>9.4587936997413594E-2</v>
      </c>
      <c r="F5" s="53">
        <v>0.117094978690147</v>
      </c>
      <c r="G5" s="53">
        <v>0.218059301376343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0.53131504888641068</v>
      </c>
      <c r="D8" s="52">
        <f>IFERROR(1-_xlfn.NORM.DIST(_xlfn.NORM.INV(SUM(D10:D11), 0, 1) + 1, 0, 1, TRUE), "")</f>
        <v>0.53131504888641068</v>
      </c>
      <c r="E8" s="52">
        <f>IFERROR(1-_xlfn.NORM.DIST(_xlfn.NORM.INV(SUM(E10:E11), 0, 1) + 1, 0, 1, TRUE), "")</f>
        <v>0.55368904891406112</v>
      </c>
      <c r="F8" s="52">
        <f>IFERROR(1-_xlfn.NORM.DIST(_xlfn.NORM.INV(SUM(F10:F11), 0, 1) + 1, 0, 1, TRUE), "")</f>
        <v>0.67297938551912528</v>
      </c>
      <c r="G8" s="52">
        <f>IFERROR(1-_xlfn.NORM.DIST(_xlfn.NORM.INV(SUM(G10:G11), 0, 1) + 1, 0, 1, TRUE), "")</f>
        <v>0.7499299217203651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0.32829655175102523</v>
      </c>
      <c r="D9" s="52">
        <f>IFERROR(_xlfn.NORM.DIST(_xlfn.NORM.INV(SUM(D10:D11), 0, 1) + 1, 0, 1, TRUE) - SUM(D10:D11), "")</f>
        <v>0.32829655175102523</v>
      </c>
      <c r="E9" s="52">
        <f>IFERROR(_xlfn.NORM.DIST(_xlfn.NORM.INV(SUM(E10:E11), 0, 1) + 1, 0, 1, TRUE) - SUM(E10:E11), "")</f>
        <v>0.31812063482607805</v>
      </c>
      <c r="F9" s="52">
        <f>IFERROR(_xlfn.NORM.DIST(_xlfn.NORM.INV(SUM(F10:F11), 0, 1) + 1, 0, 1, TRUE) - SUM(F10:F11), "")</f>
        <v>0.25323378208865893</v>
      </c>
      <c r="G9" s="52">
        <f>IFERROR(_xlfn.NORM.DIST(_xlfn.NORM.INV(SUM(G10:G11), 0, 1) + 1, 0, 1, TRUE) - SUM(G10:G11), "")</f>
        <v>0.20303122976776031</v>
      </c>
    </row>
    <row r="10" spans="1:15" ht="15.75" customHeight="1" x14ac:dyDescent="0.25">
      <c r="B10" s="5" t="s">
        <v>107</v>
      </c>
      <c r="C10" s="45">
        <v>7.6962091028690297E-2</v>
      </c>
      <c r="D10" s="53">
        <v>7.6962091028690297E-2</v>
      </c>
      <c r="E10" s="53">
        <v>8.123525977134699E-2</v>
      </c>
      <c r="F10" s="53">
        <v>5.25322034955025E-2</v>
      </c>
      <c r="G10" s="53">
        <v>3.4240134060382801E-2</v>
      </c>
    </row>
    <row r="11" spans="1:15" ht="15.75" customHeight="1" x14ac:dyDescent="0.25">
      <c r="B11" s="5" t="s">
        <v>119</v>
      </c>
      <c r="C11" s="45">
        <v>6.3426308333873707E-2</v>
      </c>
      <c r="D11" s="53">
        <v>6.3426308333873707E-2</v>
      </c>
      <c r="E11" s="53">
        <v>4.6955056488513898E-2</v>
      </c>
      <c r="F11" s="53">
        <v>2.1254628896713298E-2</v>
      </c>
      <c r="G11" s="53">
        <v>1.27987144514918E-2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0.38510173949999998</v>
      </c>
      <c r="D14" s="54">
        <v>0.38329127910900002</v>
      </c>
      <c r="E14" s="54">
        <v>0.38329127910900002</v>
      </c>
      <c r="F14" s="54">
        <v>0.26921571210599998</v>
      </c>
      <c r="G14" s="54">
        <v>0.26921571210599998</v>
      </c>
      <c r="H14" s="4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4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0.16811886009090149</v>
      </c>
      <c r="D15" s="52">
        <f t="shared" si="0"/>
        <v>0.16732849093398772</v>
      </c>
      <c r="E15" s="52">
        <f t="shared" si="0"/>
        <v>0.16732849093398772</v>
      </c>
      <c r="F15" s="52">
        <f t="shared" si="0"/>
        <v>0.11752800362985903</v>
      </c>
      <c r="G15" s="52">
        <f t="shared" si="0"/>
        <v>0.11752800362985903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bzEVUnXZdHI6bC5OOcXSHSMkITmULafRpZWU9But3ggF2Ae54K4lFCfaMm6WIj7beHdu8oAUAAdDpN/bXcMcmw==" saltValue="J8h1tJ8IWObpGXv52wxl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0.559345543384552</v>
      </c>
      <c r="D2" s="53">
        <v>0.46563719999999997</v>
      </c>
      <c r="E2" s="53"/>
      <c r="F2" s="53"/>
      <c r="G2" s="53"/>
    </row>
    <row r="3" spans="1:7" x14ac:dyDescent="0.25">
      <c r="B3" s="3" t="s">
        <v>127</v>
      </c>
      <c r="C3" s="53">
        <v>7.8223004937171894E-2</v>
      </c>
      <c r="D3" s="53">
        <v>0.1007064</v>
      </c>
      <c r="E3" s="53"/>
      <c r="F3" s="53"/>
      <c r="G3" s="53"/>
    </row>
    <row r="4" spans="1:7" x14ac:dyDescent="0.25">
      <c r="B4" s="3" t="s">
        <v>126</v>
      </c>
      <c r="C4" s="53">
        <v>0.32265946269035289</v>
      </c>
      <c r="D4" s="53">
        <v>0.35786780000000001</v>
      </c>
      <c r="E4" s="53">
        <v>0.78967547416687001</v>
      </c>
      <c r="F4" s="53">
        <v>0.63183218240737904</v>
      </c>
      <c r="G4" s="53"/>
    </row>
    <row r="5" spans="1:7" x14ac:dyDescent="0.25">
      <c r="B5" s="3" t="s">
        <v>125</v>
      </c>
      <c r="C5" s="52">
        <v>3.9771992713212988E-2</v>
      </c>
      <c r="D5" s="52">
        <v>7.5788594782352406E-2</v>
      </c>
      <c r="E5" s="52">
        <f>1-SUM(E2:E4)</f>
        <v>0.21032452583312999</v>
      </c>
      <c r="F5" s="52">
        <f>1-SUM(F2:F4)</f>
        <v>0.36816781759262096</v>
      </c>
      <c r="G5" s="52">
        <f>1-SUM(G2:G4)</f>
        <v>1</v>
      </c>
    </row>
  </sheetData>
  <sheetProtection algorithmName="SHA-512" hashValue="7oeTAQGYO0avr6iUQstOX63nKAtjw72wNqmdScdCxSArq3Cjdp7c+Et1LjRi5tN3RHSm3j6yfYkdBLVhvZXWDw==" saltValue="gdQoBAV15ORePvsD2q16K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pPU9bHLsSJ8mMj6xAAFvLpAkV3eofHAkaQ7NNtMdCQiVzX/WoHjw25faTYAC2p/WAv2+fPtFyfmk1uDP9PD4w==" saltValue="cFGc7meiQnRyVqm4GTLFF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LM8dZ2DEIF+LJnEp9erjSt/75W8AWGyvo7YFGp2aePTtisGbrahIqB/DkhHI8HvQuny+KGSW23qdIEKdhfi65w==" saltValue="LhI5/1AiEG6sPKzYvJzwz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W7dVsYzh77bqnYsQphNVXC7KOXDIPnw2KzCYjYiurs8/5JERSW5UTRpuRaIzOSxXepOCOBOrhnHdILWXOGdVeg==" saltValue="BIaTULbo6XfCcR/UniNdx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xBpHlnwGKoHPeWm6cniNlCteuQfTBvvz4accpDGbIo64FBSSqKeHwODe50YVR7xnV6sgjuwP5H0fOrRbMUW7Ug==" saltValue="RW0xiNDCMVNjnT2vjEiV8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2024-03-18T01:06:58Z</dcterms:modified>
</cp:coreProperties>
</file>