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093474E1-4DA9-4AD1-A147-BCACA2F24E8B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H11" i="2"/>
  <c r="I11" i="2" s="1"/>
  <c r="G11" i="2"/>
  <c r="H10" i="2"/>
  <c r="G10" i="2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I2" i="2" s="1"/>
  <c r="A2" i="2"/>
  <c r="A31" i="2" s="1"/>
  <c r="C33" i="1"/>
  <c r="C20" i="1"/>
  <c r="A35" i="2" l="1"/>
  <c r="A16" i="2"/>
  <c r="A37" i="2"/>
  <c r="A21" i="2"/>
  <c r="A39" i="2"/>
  <c r="A22" i="2"/>
  <c r="A3" i="2"/>
  <c r="A4" i="2" s="1"/>
  <c r="A5" i="2" s="1"/>
  <c r="A6" i="2" s="1"/>
  <c r="A7" i="2" s="1"/>
  <c r="A8" i="2" s="1"/>
  <c r="A9" i="2" s="1"/>
  <c r="A10" i="2" s="1"/>
  <c r="A11" i="2" s="1"/>
  <c r="A13" i="2"/>
  <c r="A24" i="2"/>
  <c r="A34" i="2"/>
  <c r="A14" i="2"/>
  <c r="A40" i="2"/>
  <c r="I10" i="2"/>
  <c r="A17" i="2"/>
  <c r="A27" i="2"/>
  <c r="A38" i="2"/>
  <c r="A19" i="2"/>
  <c r="A30" i="2"/>
  <c r="A32" i="2"/>
  <c r="A33" i="2"/>
  <c r="A25" i="2"/>
  <c r="A26" i="2"/>
  <c r="I4" i="2"/>
  <c r="A18" i="2"/>
  <c r="A29" i="2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<sst xmlns="http://schemas.openxmlformats.org/spreadsheetml/2006/main" count="2092" uniqueCount="341">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</sst>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1923293.78125</v>
      </c>
    </row>
    <row r="8" spans="1:3" ht="15" customHeight="1" x14ac:dyDescent="0.25">
      <c r="B8" s="5" t="s">
        <v>44</v>
      </c>
      <c r="C8" s="44">
        <v>0.55500000000000005</v>
      </c>
    </row>
    <row r="9" spans="1:3" ht="15" customHeight="1" x14ac:dyDescent="0.25">
      <c r="B9" s="5" t="s">
        <v>43</v>
      </c>
      <c r="C9" s="45">
        <v>7.0000000000000007E-2</v>
      </c>
    </row>
    <row r="10" spans="1:3" ht="15" customHeight="1" x14ac:dyDescent="0.25">
      <c r="B10" s="5" t="s">
        <v>56</v>
      </c>
      <c r="C10" s="45">
        <v>0.29895069122314499</v>
      </c>
    </row>
    <row r="11" spans="1:3" ht="15" customHeight="1" x14ac:dyDescent="0.25">
      <c r="B11" s="5" t="s">
        <v>49</v>
      </c>
      <c r="C11" s="45">
        <v>0.439</v>
      </c>
    </row>
    <row r="12" spans="1:3" ht="15" customHeight="1" x14ac:dyDescent="0.25">
      <c r="B12" s="5" t="s">
        <v>41</v>
      </c>
      <c r="C12" s="45">
        <v>0.53900000000000003</v>
      </c>
    </row>
    <row r="13" spans="1:3" ht="15" customHeight="1" x14ac:dyDescent="0.25">
      <c r="B13" s="5" t="s">
        <v>62</v>
      </c>
      <c r="C13" s="45">
        <v>0.34100000000000003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4.6199999999999998E-2</v>
      </c>
    </row>
    <row r="24" spans="1:3" ht="15" customHeight="1" x14ac:dyDescent="0.25">
      <c r="B24" s="15" t="s">
        <v>46</v>
      </c>
      <c r="C24" s="45">
        <v>0.50180000000000002</v>
      </c>
    </row>
    <row r="25" spans="1:3" ht="15" customHeight="1" x14ac:dyDescent="0.25">
      <c r="B25" s="15" t="s">
        <v>47</v>
      </c>
      <c r="C25" s="45">
        <v>0.36330000000000001</v>
      </c>
    </row>
    <row r="26" spans="1:3" ht="15" customHeight="1" x14ac:dyDescent="0.25">
      <c r="B26" s="15" t="s">
        <v>48</v>
      </c>
      <c r="C26" s="45">
        <v>8.8699999999999987E-2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0.297655630046327</v>
      </c>
    </row>
    <row r="30" spans="1:3" ht="14.25" customHeight="1" x14ac:dyDescent="0.25">
      <c r="B30" s="25" t="s">
        <v>63</v>
      </c>
      <c r="C30" s="99">
        <v>3.5984084887166701E-2</v>
      </c>
    </row>
    <row r="31" spans="1:3" ht="14.25" customHeight="1" x14ac:dyDescent="0.25">
      <c r="B31" s="25" t="s">
        <v>10</v>
      </c>
      <c r="C31" s="99">
        <v>6.4981738199245992E-2</v>
      </c>
    </row>
    <row r="32" spans="1:3" ht="14.25" customHeight="1" x14ac:dyDescent="0.25">
      <c r="B32" s="25" t="s">
        <v>11</v>
      </c>
      <c r="C32" s="99">
        <v>0.60137854686726</v>
      </c>
    </row>
    <row r="33" spans="1:5" ht="13" customHeight="1" x14ac:dyDescent="0.25">
      <c r="B33" s="27" t="s">
        <v>60</v>
      </c>
      <c r="C33" s="48">
        <f>SUM(C29:C32)</f>
        <v>0.99999999999999967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15.8740839717442</v>
      </c>
    </row>
    <row r="38" spans="1:5" ht="15" customHeight="1" x14ac:dyDescent="0.25">
      <c r="B38" s="11" t="s">
        <v>35</v>
      </c>
      <c r="C38" s="43">
        <v>26.290133744035799</v>
      </c>
      <c r="D38" s="12"/>
      <c r="E38" s="13"/>
    </row>
    <row r="39" spans="1:5" ht="15" customHeight="1" x14ac:dyDescent="0.25">
      <c r="B39" s="11" t="s">
        <v>61</v>
      </c>
      <c r="C39" s="43">
        <v>34.326129964299597</v>
      </c>
      <c r="D39" s="12"/>
      <c r="E39" s="12"/>
    </row>
    <row r="40" spans="1:5" ht="15" customHeight="1" x14ac:dyDescent="0.25">
      <c r="B40" s="11" t="s">
        <v>36</v>
      </c>
      <c r="C40" s="100">
        <v>2.48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16.936096880000001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0</v>
      </c>
      <c r="D45" s="12"/>
    </row>
    <row r="46" spans="1:5" ht="15.75" customHeight="1" x14ac:dyDescent="0.25">
      <c r="B46" s="11" t="s">
        <v>51</v>
      </c>
      <c r="C46" s="45">
        <v>9.3130199999999996E-2</v>
      </c>
      <c r="D46" s="12"/>
    </row>
    <row r="47" spans="1:5" ht="15.75" customHeight="1" x14ac:dyDescent="0.25">
      <c r="B47" s="11" t="s">
        <v>59</v>
      </c>
      <c r="C47" s="45">
        <v>0.15495629999999999</v>
      </c>
      <c r="D47" s="12"/>
      <c r="E47" s="13"/>
    </row>
    <row r="48" spans="1:5" ht="15" customHeight="1" x14ac:dyDescent="0.25">
      <c r="B48" s="11" t="s">
        <v>58</v>
      </c>
      <c r="C48" s="46">
        <v>0.75191350000000001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0.62000600000000006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7.87070039999999E-2</v>
      </c>
    </row>
    <row r="63" spans="1:4" ht="15.75" customHeight="1" x14ac:dyDescent="0.3">
      <c r="A63" s="4"/>
    </row>
  </sheetData>
  <sheetProtection algorithmName="SHA-512" hashValue="HVXzXxYUi3b7bLpBR0nF81SZ/i6ojnrXY/Ub0LeVfgVfjQ/kKOnKxmDrDgs4fxp5O8dWUMvfQ8C9W3z3o0Jqtw==" saltValue="q7pbpBFOn7PpbVDcHLiF0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0.18083051281450499</v>
      </c>
      <c r="C2" s="98">
        <v>0.95</v>
      </c>
      <c r="D2" s="56">
        <v>36.079849986609638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47.391202091117947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70.283560158574318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0.37755207944684438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15.05045142161304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15.05045142161304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15.05045142161304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15.05045142161304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15.05045142161304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15.05045142161304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0.66958372728266202</v>
      </c>
      <c r="C16" s="98">
        <v>0.95</v>
      </c>
      <c r="D16" s="56">
        <v>0.2530143942324673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1.723860781546777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1.723860781546777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0.7787983704</v>
      </c>
      <c r="C21" s="98">
        <v>0.95</v>
      </c>
      <c r="D21" s="56">
        <v>4.0598209789868394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25.651202438998769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3.5000000000000003E-2</v>
      </c>
      <c r="C23" s="98">
        <v>0.95</v>
      </c>
      <c r="D23" s="56">
        <v>4.9321676394351552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0.59341061797092598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0.153595936604246</v>
      </c>
      <c r="C27" s="98">
        <v>0.95</v>
      </c>
      <c r="D27" s="56">
        <v>21.74274730131463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0.27450780000000002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63.551452439241622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0.46670911326684161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0.8624233</v>
      </c>
      <c r="C32" s="98">
        <v>0.95</v>
      </c>
      <c r="D32" s="56">
        <v>0.48033470148423679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0.66573842399683902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0.92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2E-3</v>
      </c>
      <c r="C38" s="98">
        <v>0.95</v>
      </c>
      <c r="D38" s="56">
        <v>4.0283775058915356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0.2817596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UaOQmnIF59l/GVHWVXBWZ73HaR0JEyMGyvmQJOZIzt7GDRvHQbB/D+loGYd8Lqwn2phtju4W8SV+H1oWvSkWHw==" saltValue="JVY2AUCRZ6wb+Vtc5Ykmc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fXOoJtXI2MFAv/rS7X8NkVGiw5cyYZazI9W9+8WaN9NalmbrHlbt3Wrf1TqyOmHN/0y9zMA46niLxwsMSKdThQ==" saltValue="Jxvg+Q43X5ooO4WJ11/oh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pIZZwKFgzNK4Rhk2ZiZOyE6mE6GAfzfge7cHIzrPPqEW8Zx+zyMsCaPeoPI6Q13udmWtAEDbPRg+uENqjCMmWg==" saltValue="uGw7+8vmJd4BvlIsGBm7j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9.6740708500146891E-2</v>
      </c>
      <c r="C3" s="21">
        <f>frac_mam_1_5months * 2.6</f>
        <v>9.6740708500146891E-2</v>
      </c>
      <c r="D3" s="21">
        <f>frac_mam_6_11months * 2.6</f>
        <v>7.6170373708009623E-2</v>
      </c>
      <c r="E3" s="21">
        <f>frac_mam_12_23months * 2.6</f>
        <v>6.7657922208309157E-2</v>
      </c>
      <c r="F3" s="21">
        <f>frac_mam_24_59months * 2.6</f>
        <v>1.8542513065040123E-2</v>
      </c>
    </row>
    <row r="4" spans="1:6" ht="15.75" customHeight="1" x14ac:dyDescent="0.25">
      <c r="A4" s="3" t="s">
        <v>207</v>
      </c>
      <c r="B4" s="21">
        <f>frac_sam_1month * 2.6</f>
        <v>4.9098926410079007E-2</v>
      </c>
      <c r="C4" s="21">
        <f>frac_sam_1_5months * 2.6</f>
        <v>4.9098926410079007E-2</v>
      </c>
      <c r="D4" s="21">
        <f>frac_sam_6_11months * 2.6</f>
        <v>4.6685057133436285E-2</v>
      </c>
      <c r="E4" s="21">
        <f>frac_sam_12_23months * 2.6</f>
        <v>1.610959190875294E-2</v>
      </c>
      <c r="F4" s="21">
        <f>frac_sam_24_59months * 2.6</f>
        <v>9.2095770407466804E-3</v>
      </c>
    </row>
  </sheetData>
  <sheetProtection algorithmName="SHA-512" hashValue="L1atV31K5kbLX6heY2y9mt/vhyiBlEgc+DXsv2tL1P8rjh0rQkevnKHJZmELXDY5iwHt83wfIpPhAP9k1/k0AQ==" saltValue="GC4DG5gS/82jOXHGmWmP7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0.55500000000000005</v>
      </c>
      <c r="E2" s="60">
        <f>food_insecure</f>
        <v>0.55500000000000005</v>
      </c>
      <c r="F2" s="60">
        <f>food_insecure</f>
        <v>0.55500000000000005</v>
      </c>
      <c r="G2" s="60">
        <f>food_insecure</f>
        <v>0.55500000000000005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0.55500000000000005</v>
      </c>
      <c r="F5" s="60">
        <f>food_insecure</f>
        <v>0.55500000000000005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0.55500000000000005</v>
      </c>
      <c r="F8" s="60">
        <f>food_insecure</f>
        <v>0.55500000000000005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0.55500000000000005</v>
      </c>
      <c r="F9" s="60">
        <f>food_insecure</f>
        <v>0.55500000000000005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0.53900000000000003</v>
      </c>
      <c r="E10" s="60">
        <f>IF(ISBLANK(comm_deliv), frac_children_health_facility,1)</f>
        <v>0.53900000000000003</v>
      </c>
      <c r="F10" s="60">
        <f>IF(ISBLANK(comm_deliv), frac_children_health_facility,1)</f>
        <v>0.53900000000000003</v>
      </c>
      <c r="G10" s="60">
        <f>IF(ISBLANK(comm_deliv), frac_children_health_facility,1)</f>
        <v>0.53900000000000003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0.55500000000000005</v>
      </c>
      <c r="I15" s="60">
        <f>food_insecure</f>
        <v>0.55500000000000005</v>
      </c>
      <c r="J15" s="60">
        <f>food_insecure</f>
        <v>0.55500000000000005</v>
      </c>
      <c r="K15" s="60">
        <f>food_insecure</f>
        <v>0.55500000000000005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0.439</v>
      </c>
      <c r="I18" s="60">
        <f>frac_PW_health_facility</f>
        <v>0.439</v>
      </c>
      <c r="J18" s="60">
        <f>frac_PW_health_facility</f>
        <v>0.439</v>
      </c>
      <c r="K18" s="60">
        <f>frac_PW_health_facility</f>
        <v>0.439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7.0000000000000007E-2</v>
      </c>
      <c r="I19" s="60">
        <f>frac_malaria_risk</f>
        <v>7.0000000000000007E-2</v>
      </c>
      <c r="J19" s="60">
        <f>frac_malaria_risk</f>
        <v>7.0000000000000007E-2</v>
      </c>
      <c r="K19" s="60">
        <f>frac_malaria_risk</f>
        <v>7.0000000000000007E-2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0.34100000000000003</v>
      </c>
      <c r="M24" s="60">
        <f>famplan_unmet_need</f>
        <v>0.34100000000000003</v>
      </c>
      <c r="N24" s="60">
        <f>famplan_unmet_need</f>
        <v>0.34100000000000003</v>
      </c>
      <c r="O24" s="60">
        <f>famplan_unmet_need</f>
        <v>0.34100000000000003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0.42522145823860141</v>
      </c>
      <c r="M25" s="60">
        <f>(1-food_insecure)*(0.49)+food_insecure*(0.7)</f>
        <v>0.60654999999999992</v>
      </c>
      <c r="N25" s="60">
        <f>(1-food_insecure)*(0.49)+food_insecure*(0.7)</f>
        <v>0.60654999999999992</v>
      </c>
      <c r="O25" s="60">
        <f>(1-food_insecure)*(0.49)+food_insecure*(0.7)</f>
        <v>0.60654999999999992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0.18223776781654347</v>
      </c>
      <c r="M26" s="60">
        <f>(1-food_insecure)*(0.21)+food_insecure*(0.3)</f>
        <v>0.25995000000000001</v>
      </c>
      <c r="N26" s="60">
        <f>(1-food_insecure)*(0.21)+food_insecure*(0.3)</f>
        <v>0.25995000000000001</v>
      </c>
      <c r="O26" s="60">
        <f>(1-food_insecure)*(0.21)+food_insecure*(0.3)</f>
        <v>0.25995000000000001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9.3590082721710127E-2</v>
      </c>
      <c r="M27" s="60">
        <f>(1-food_insecure)*(0.3)</f>
        <v>0.13349999999999998</v>
      </c>
      <c r="N27" s="60">
        <f>(1-food_insecure)*(0.3)</f>
        <v>0.13349999999999998</v>
      </c>
      <c r="O27" s="60">
        <f>(1-food_insecure)*(0.3)</f>
        <v>0.13349999999999998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0.29895069122314499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7.0000000000000007E-2</v>
      </c>
      <c r="D34" s="60">
        <f t="shared" si="3"/>
        <v>7.0000000000000007E-2</v>
      </c>
      <c r="E34" s="60">
        <f t="shared" si="3"/>
        <v>7.0000000000000007E-2</v>
      </c>
      <c r="F34" s="60">
        <f t="shared" si="3"/>
        <v>7.0000000000000007E-2</v>
      </c>
      <c r="G34" s="60">
        <f t="shared" si="3"/>
        <v>7.0000000000000007E-2</v>
      </c>
      <c r="H34" s="60">
        <f t="shared" si="3"/>
        <v>7.0000000000000007E-2</v>
      </c>
      <c r="I34" s="60">
        <f t="shared" si="3"/>
        <v>7.0000000000000007E-2</v>
      </c>
      <c r="J34" s="60">
        <f t="shared" si="3"/>
        <v>7.0000000000000007E-2</v>
      </c>
      <c r="K34" s="60">
        <f t="shared" si="3"/>
        <v>7.0000000000000007E-2</v>
      </c>
      <c r="L34" s="60">
        <f t="shared" si="3"/>
        <v>7.0000000000000007E-2</v>
      </c>
      <c r="M34" s="60">
        <f t="shared" si="3"/>
        <v>7.0000000000000007E-2</v>
      </c>
      <c r="N34" s="60">
        <f t="shared" si="3"/>
        <v>7.0000000000000007E-2</v>
      </c>
      <c r="O34" s="60">
        <f t="shared" si="3"/>
        <v>7.0000000000000007E-2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6613nhWPXYAYnFrtbdwNfGknQ5WaQd6s87jHYYox1msiSsujfBcA9D9RGZZ47AhVN2ZlkOLmfHqRdyA37EQRxw==" saltValue="OGVldKUW311h74oOeU80x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dzWoyQDmK+PxJ8bBc6hmAFKIbjP3jANDbL+TgB58f36GafhDW1WIUMFlnex4p5QXJ1ezVz5IX11lox2kX9kMMw==" saltValue="jrWQs8BamUWEgwNVf26V6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G4MuBRqtFQQkqc8jqQ+CzC/iUXhxHsGOROP9qdHlPxwKwiHRSLYZMbBHErAROiO4Ws8dBGGgBfuPm1g218PjCw==" saltValue="CWr/5um4R+R6VUKMTga/2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LdKUJXl8TySp89rS6r7uei87LkTvL0kNvi28eWm7WVEx2lUKUTM7cKGgBgAuBiK9SzOZ2wWR9eWiBSmFz0ZAGg==" saltValue="maJoF/nhlOmLtSz4jeaJj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GaQhrblr3ZcJiFDbrO0fMtGN40xoSmjoP0iIGnO23Xu9nO2OZVxcUHLfLPAU33Aw2fBfh8IczfsW1zI6pXc55A==" saltValue="cGOYrlOC4N4wj4LWuASN9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e+xrulqC79p9R5NYrJIuu/Q23jShvLLzwb5UnJtt2e+dKqNlz0wfMjjoNDu7RrWlXWvpQw6sHZSJUPAjHh8z1g==" saltValue="muZL16kEEj/r4uihbq4/4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375877.65340000001</v>
      </c>
      <c r="C2" s="49">
        <v>718000</v>
      </c>
      <c r="D2" s="49">
        <v>1133000</v>
      </c>
      <c r="E2" s="49">
        <v>14300</v>
      </c>
      <c r="F2" s="49">
        <v>13400</v>
      </c>
      <c r="G2" s="17">
        <f t="shared" ref="G2:G11" si="0">C2+D2+E2+F2</f>
        <v>1878700</v>
      </c>
      <c r="H2" s="17">
        <f t="shared" ref="H2:H11" si="1">(B2 + stillbirth*B2/(1000-stillbirth))/(1-abortion)</f>
        <v>434492.30074447708</v>
      </c>
      <c r="I2" s="17">
        <f t="shared" ref="I2:I11" si="2">G2-H2</f>
        <v>1444207.6992555228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377486.114</v>
      </c>
      <c r="C3" s="50">
        <v>739000</v>
      </c>
      <c r="D3" s="50">
        <v>1165000</v>
      </c>
      <c r="E3" s="50">
        <v>14400</v>
      </c>
      <c r="F3" s="50">
        <v>13500</v>
      </c>
      <c r="G3" s="17">
        <f t="shared" si="0"/>
        <v>1931900</v>
      </c>
      <c r="H3" s="17">
        <f t="shared" si="1"/>
        <v>436351.58591460966</v>
      </c>
      <c r="I3" s="17">
        <f t="shared" si="2"/>
        <v>1495548.4140853903</v>
      </c>
    </row>
    <row r="4" spans="1:9" ht="15.75" customHeight="1" x14ac:dyDescent="0.25">
      <c r="A4" s="5">
        <f t="shared" si="3"/>
        <v>2023</v>
      </c>
      <c r="B4" s="49">
        <v>378814.98180000001</v>
      </c>
      <c r="C4" s="50">
        <v>761000</v>
      </c>
      <c r="D4" s="50">
        <v>1202000</v>
      </c>
      <c r="E4" s="50">
        <v>14600</v>
      </c>
      <c r="F4" s="50">
        <v>13700</v>
      </c>
      <c r="G4" s="17">
        <f t="shared" si="0"/>
        <v>1991300</v>
      </c>
      <c r="H4" s="17">
        <f t="shared" si="1"/>
        <v>437887.67837071751</v>
      </c>
      <c r="I4" s="17">
        <f t="shared" si="2"/>
        <v>1553412.3216292826</v>
      </c>
    </row>
    <row r="5" spans="1:9" ht="15.75" customHeight="1" x14ac:dyDescent="0.25">
      <c r="A5" s="5">
        <f t="shared" si="3"/>
        <v>2024</v>
      </c>
      <c r="B5" s="49">
        <v>379864.25679999997</v>
      </c>
      <c r="C5" s="50">
        <v>781000</v>
      </c>
      <c r="D5" s="50">
        <v>1241000</v>
      </c>
      <c r="E5" s="50">
        <v>14800</v>
      </c>
      <c r="F5" s="50">
        <v>13800</v>
      </c>
      <c r="G5" s="17">
        <f t="shared" si="0"/>
        <v>2050600</v>
      </c>
      <c r="H5" s="17">
        <f t="shared" si="1"/>
        <v>439100.57811280055</v>
      </c>
      <c r="I5" s="17">
        <f t="shared" si="2"/>
        <v>1611499.4218871994</v>
      </c>
    </row>
    <row r="6" spans="1:9" ht="15.75" customHeight="1" x14ac:dyDescent="0.25">
      <c r="A6" s="5">
        <f t="shared" si="3"/>
        <v>2025</v>
      </c>
      <c r="B6" s="49">
        <v>380660.11200000002</v>
      </c>
      <c r="C6" s="50">
        <v>798000</v>
      </c>
      <c r="D6" s="50">
        <v>1280000</v>
      </c>
      <c r="E6" s="50">
        <v>14800</v>
      </c>
      <c r="F6" s="50">
        <v>13800</v>
      </c>
      <c r="G6" s="17">
        <f t="shared" si="0"/>
        <v>2106600</v>
      </c>
      <c r="H6" s="17">
        <f t="shared" si="1"/>
        <v>440020.53957839875</v>
      </c>
      <c r="I6" s="17">
        <f t="shared" si="2"/>
        <v>1666579.4604216013</v>
      </c>
    </row>
    <row r="7" spans="1:9" ht="15.75" customHeight="1" x14ac:dyDescent="0.25">
      <c r="A7" s="5">
        <f t="shared" si="3"/>
        <v>2026</v>
      </c>
      <c r="B7" s="49">
        <v>383729.33100000001</v>
      </c>
      <c r="C7" s="50">
        <v>812000</v>
      </c>
      <c r="D7" s="50">
        <v>1320000</v>
      </c>
      <c r="E7" s="50">
        <v>15100</v>
      </c>
      <c r="F7" s="50">
        <v>13900</v>
      </c>
      <c r="G7" s="17">
        <f t="shared" si="0"/>
        <v>2161000</v>
      </c>
      <c r="H7" s="17">
        <f t="shared" si="1"/>
        <v>443568.37492518249</v>
      </c>
      <c r="I7" s="17">
        <f t="shared" si="2"/>
        <v>1717431.6250748176</v>
      </c>
    </row>
    <row r="8" spans="1:9" ht="15.75" customHeight="1" x14ac:dyDescent="0.25">
      <c r="A8" s="5">
        <f t="shared" si="3"/>
        <v>2027</v>
      </c>
      <c r="B8" s="49">
        <v>386667.99599999998</v>
      </c>
      <c r="C8" s="50">
        <v>823000</v>
      </c>
      <c r="D8" s="50">
        <v>1359000</v>
      </c>
      <c r="E8" s="50">
        <v>15200</v>
      </c>
      <c r="F8" s="50">
        <v>14000</v>
      </c>
      <c r="G8" s="17">
        <f t="shared" si="0"/>
        <v>2211200</v>
      </c>
      <c r="H8" s="17">
        <f t="shared" si="1"/>
        <v>446965.29758184415</v>
      </c>
      <c r="I8" s="17">
        <f t="shared" si="2"/>
        <v>1764234.702418156</v>
      </c>
    </row>
    <row r="9" spans="1:9" ht="15.75" customHeight="1" x14ac:dyDescent="0.25">
      <c r="A9" s="5">
        <f t="shared" si="3"/>
        <v>2028</v>
      </c>
      <c r="B9" s="49">
        <v>389449.00400000007</v>
      </c>
      <c r="C9" s="50">
        <v>832000</v>
      </c>
      <c r="D9" s="50">
        <v>1397000</v>
      </c>
      <c r="E9" s="50">
        <v>15400</v>
      </c>
      <c r="F9" s="50">
        <v>14100</v>
      </c>
      <c r="G9" s="17">
        <f t="shared" si="0"/>
        <v>2258500</v>
      </c>
      <c r="H9" s="17">
        <f t="shared" si="1"/>
        <v>450179.97808593611</v>
      </c>
      <c r="I9" s="17">
        <f t="shared" si="2"/>
        <v>1808320.021914064</v>
      </c>
    </row>
    <row r="10" spans="1:9" ht="15.75" customHeight="1" x14ac:dyDescent="0.25">
      <c r="A10" s="5">
        <f t="shared" si="3"/>
        <v>2029</v>
      </c>
      <c r="B10" s="49">
        <v>392071.42499999999</v>
      </c>
      <c r="C10" s="50">
        <v>839000</v>
      </c>
      <c r="D10" s="50">
        <v>1435000</v>
      </c>
      <c r="E10" s="50">
        <v>15400</v>
      </c>
      <c r="F10" s="50">
        <v>14100</v>
      </c>
      <c r="G10" s="17">
        <f t="shared" si="0"/>
        <v>2303500</v>
      </c>
      <c r="H10" s="17">
        <f t="shared" si="1"/>
        <v>453211.34141255042</v>
      </c>
      <c r="I10" s="17">
        <f t="shared" si="2"/>
        <v>1850288.6585874497</v>
      </c>
    </row>
    <row r="11" spans="1:9" ht="15.75" customHeight="1" x14ac:dyDescent="0.25">
      <c r="A11" s="5">
        <f t="shared" si="3"/>
        <v>2030</v>
      </c>
      <c r="B11" s="49">
        <v>394558.95199999999</v>
      </c>
      <c r="C11" s="50">
        <v>846000</v>
      </c>
      <c r="D11" s="50">
        <v>1471000</v>
      </c>
      <c r="E11" s="50">
        <v>15400</v>
      </c>
      <c r="F11" s="50">
        <v>14200</v>
      </c>
      <c r="G11" s="17">
        <f t="shared" si="0"/>
        <v>2346600</v>
      </c>
      <c r="H11" s="17">
        <f t="shared" si="1"/>
        <v>456086.77526613954</v>
      </c>
      <c r="I11" s="17">
        <f t="shared" si="2"/>
        <v>1890513.2247338605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02Ud++EuwwzgeqMfwdIWot2AXU62gZ1zGPcc4A2mvfydFnlD1fyH5lzVqxx+A4mhqhrnm4L40OZzVAVNb2Wetg==" saltValue="bBHewBlf+Ec+SCeFUoh8c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1.56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1.56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D6S6FspG56kRLkcROdsSsYvii/7U7J/1z0Ebdn7rkcHzP7iBuuATyVMRL207inFphO3PwbfPmxkJMUFCxvR+lQ==" saltValue="eFfMMkFia/2sbcgAPYExV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8zhxa/3drYOcEljiHuOdfdPOYRWEVetqTQ3VPsXlFs+kF5YdpeGkzAkJGhmWqkMBM8T81AEFqNc2vywpA84o6g==" saltValue="9HYIkVpIeA/sq13TFqVa2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39OHzQRtz1Eyz5rALGy+AgnYS1E8xfICZ33/Y9gBbiKYD6qkJUFdG66EuiN1e/M/NKWRtMunltoPnpAufEwpNQ==" saltValue="WT86JJF9H0yl5ssiKsYGW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0.58773365984027759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0.49211321612752656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0.85466526726096692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0.79987547596606234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0.85466526726096692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0.79987547596606234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0.38652999180543596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0.29983662578050957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0.8196297748287068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0.75541181982153438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0.8196297748287068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0.75541181982153438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0.90217136670475062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0.86240769693423969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0.89020874244365911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0.84641050318799171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0.89020874244365911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0.84641050318799171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3X/EsvnF/1jIifh1fZ/prLj+/w5eczn8GI77rRlLtYbwrDIBisXbiTkRBX8YUnxgK/VPdt1X2fC9JBXT1NO3g==" saltValue="ZABgco8UY37NdBK28GsrK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wzYqG7TEXbT4G+kqtmzapJDhWHNYxzr72ID1tvej8g1BFeTdvHLx9zaoQK7Z89fQ8ePGnQNBcvvI5a0oqMIT2Q==" saltValue="92AuCpoXCHW/bWFQe81jE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0.40161882620278644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0.5832445304416829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0.5832445304416829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0.66032608695652184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0.66032608695652184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0.66032608695652184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0.66032608695652184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0.66701550756350481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0.66701550756350481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0.66701550756350481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0.66701550756350481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0.5107753894471031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0.68523588930006063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0.68523588930006063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0.75149105367793245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0.75149105367793245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0.75149105367793245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0.75149105367793245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0.75704567541302248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0.75704567541302248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0.75704567541302248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0.75704567541302248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0.23454131641596584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0.3898335176875708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0.3898335176875708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0.47019257348198662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0.47019257348198662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0.47019257348198662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0.47019257348198662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0.47766447891354213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0.47766447891354213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0.47766447891354213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0.47766447891354213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0.37850742639683721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0.55945318602947747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0.55945318602947747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0.6382054992764109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0.6382054992764109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0.6382054992764109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0.6382054992764109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0.64509641547379626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0.64509641547379626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0.64509641547379626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0.64509641547379626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0.8940611905930933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0.94622867665910937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0.94622867665910937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0.9606980034585757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0.9606980034585757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0.9606980034585757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0.9606980034585757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0.96181408551099101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0.96181408551099101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0.96181408551099101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0.96181408551099101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0.7501028517412871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0.86223663846480902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0.86223663846480902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0.89684340829379006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0.89684340829379006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0.89684340829379006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0.89684340829379006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0.89958327057287735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0.89958327057287735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0.89958327057287735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0.89958327057287735</v>
      </c>
    </row>
  </sheetData>
  <sheetProtection algorithmName="SHA-512" hashValue="8Fjg+5ZgQnCRgj90rqQSy7WMNGq4JK3DdehNRg0uF6LDeWBCJ5EiKRliOvTZ8DGg3WUrZE2LE8XtKzpNyzopgg==" saltValue="aMse6/0A+4Vy9Nq78hKCG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0.74830598439853269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0.74848408476790651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0.75071838487855369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0.75121712404206098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0.74473852637023275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0.74629118116137783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0.74692819181276804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0.75054205401311747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0.64499744143396009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0.64521398466633462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0.64793415657778652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0.64854226346123378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0.64066884348976594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0.64255068738166587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0.64332368166852727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0.64771923810439269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0.85978635967910988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0.85990034469082111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0.86132826756671754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0.86164649294360296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0.85749809850351877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0.85849520112337208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0.85890375369482785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0.86121571304573219</v>
      </c>
    </row>
  </sheetData>
  <sheetProtection algorithmName="SHA-512" hashValue="8TXpmv9FGV1feWvomrHfmn27Nr/XR8JNMQ9MRkkzEBpVLwq3TAeCXuuB2pjD9y6V/QDhU46rWjwxoQQoZGmOuw==" saltValue="6OeUC02IMOAxCk3Zkmh9t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1W8hw1LukvzQjJFQ/w5SC6YH829rx3D23inF5N6kpiH7d45sWHMjXA06ey0aMrEMknUrnip1wskktezNeLuroA==" saltValue="zlvMCPWuRo8lSOticuL1x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Q+gvMym/HSHXq9bhv/piTwxmRBXOjKIMzyRY3rctjg9oHVabWiwmMwqCZlEyQm+EgdzS7AzdpXcugrPE+RqH/A==" saltValue="/XQSGWozxq9BJE7L4k9BN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2.059941221164225E-3</v>
      </c>
    </row>
    <row r="4" spans="1:8" ht="15.75" customHeight="1" x14ac:dyDescent="0.25">
      <c r="B4" s="19" t="s">
        <v>97</v>
      </c>
      <c r="C4" s="101">
        <v>0.15765511321815251</v>
      </c>
    </row>
    <row r="5" spans="1:8" ht="15.75" customHeight="1" x14ac:dyDescent="0.25">
      <c r="B5" s="19" t="s">
        <v>95</v>
      </c>
      <c r="C5" s="101">
        <v>5.9451516252141692E-2</v>
      </c>
    </row>
    <row r="6" spans="1:8" ht="15.75" customHeight="1" x14ac:dyDescent="0.25">
      <c r="B6" s="19" t="s">
        <v>91</v>
      </c>
      <c r="C6" s="101">
        <v>0.25542002993351581</v>
      </c>
    </row>
    <row r="7" spans="1:8" ht="15.75" customHeight="1" x14ac:dyDescent="0.25">
      <c r="B7" s="19" t="s">
        <v>96</v>
      </c>
      <c r="C7" s="101">
        <v>0.30161655102198848</v>
      </c>
    </row>
    <row r="8" spans="1:8" ht="15.75" customHeight="1" x14ac:dyDescent="0.25">
      <c r="B8" s="19" t="s">
        <v>98</v>
      </c>
      <c r="C8" s="101">
        <v>3.2170614485092278E-3</v>
      </c>
    </row>
    <row r="9" spans="1:8" ht="15.75" customHeight="1" x14ac:dyDescent="0.25">
      <c r="B9" s="19" t="s">
        <v>92</v>
      </c>
      <c r="C9" s="101">
        <v>0.1491244288740432</v>
      </c>
    </row>
    <row r="10" spans="1:8" ht="15.75" customHeight="1" x14ac:dyDescent="0.25">
      <c r="B10" s="19" t="s">
        <v>94</v>
      </c>
      <c r="C10" s="101">
        <v>7.1455358030484625E-2</v>
      </c>
    </row>
    <row r="11" spans="1:8" ht="15.75" customHeight="1" x14ac:dyDescent="0.25">
      <c r="B11" s="27" t="s">
        <v>60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0.11347599890973251</v>
      </c>
      <c r="D14" s="55">
        <v>0.11347599890973251</v>
      </c>
      <c r="E14" s="55">
        <v>0.11347599890973251</v>
      </c>
      <c r="F14" s="55">
        <v>0.11347599890973251</v>
      </c>
    </row>
    <row r="15" spans="1:8" ht="15.75" customHeight="1" x14ac:dyDescent="0.25">
      <c r="B15" s="19" t="s">
        <v>102</v>
      </c>
      <c r="C15" s="101">
        <v>0.18572936772378371</v>
      </c>
      <c r="D15" s="101">
        <v>0.18572936772378371</v>
      </c>
      <c r="E15" s="101">
        <v>0.18572936772378371</v>
      </c>
      <c r="F15" s="101">
        <v>0.18572936772378371</v>
      </c>
    </row>
    <row r="16" spans="1:8" ht="15.75" customHeight="1" x14ac:dyDescent="0.25">
      <c r="B16" s="19" t="s">
        <v>2</v>
      </c>
      <c r="C16" s="101">
        <v>1.8015635243855219E-2</v>
      </c>
      <c r="D16" s="101">
        <v>1.8015635243855219E-2</v>
      </c>
      <c r="E16" s="101">
        <v>1.8015635243855219E-2</v>
      </c>
      <c r="F16" s="101">
        <v>1.8015635243855219E-2</v>
      </c>
    </row>
    <row r="17" spans="1:8" ht="15.75" customHeight="1" x14ac:dyDescent="0.25">
      <c r="B17" s="19" t="s">
        <v>90</v>
      </c>
      <c r="C17" s="101">
        <v>2.7681195599316751E-3</v>
      </c>
      <c r="D17" s="101">
        <v>2.7681195599316751E-3</v>
      </c>
      <c r="E17" s="101">
        <v>2.7681195599316751E-3</v>
      </c>
      <c r="F17" s="101">
        <v>2.7681195599316751E-3</v>
      </c>
    </row>
    <row r="18" spans="1:8" ht="15.75" customHeight="1" x14ac:dyDescent="0.25">
      <c r="B18" s="19" t="s">
        <v>3</v>
      </c>
      <c r="C18" s="101">
        <v>7.602152632069159E-2</v>
      </c>
      <c r="D18" s="101">
        <v>7.602152632069159E-2</v>
      </c>
      <c r="E18" s="101">
        <v>7.602152632069159E-2</v>
      </c>
      <c r="F18" s="101">
        <v>7.602152632069159E-2</v>
      </c>
    </row>
    <row r="19" spans="1:8" ht="15.75" customHeight="1" x14ac:dyDescent="0.25">
      <c r="B19" s="19" t="s">
        <v>101</v>
      </c>
      <c r="C19" s="101">
        <v>2.7230151158615639E-2</v>
      </c>
      <c r="D19" s="101">
        <v>2.7230151158615639E-2</v>
      </c>
      <c r="E19" s="101">
        <v>2.7230151158615639E-2</v>
      </c>
      <c r="F19" s="101">
        <v>2.7230151158615639E-2</v>
      </c>
    </row>
    <row r="20" spans="1:8" ht="15.75" customHeight="1" x14ac:dyDescent="0.25">
      <c r="B20" s="19" t="s">
        <v>79</v>
      </c>
      <c r="C20" s="101">
        <v>5.1668383864636132E-2</v>
      </c>
      <c r="D20" s="101">
        <v>5.1668383864636132E-2</v>
      </c>
      <c r="E20" s="101">
        <v>5.1668383864636132E-2</v>
      </c>
      <c r="F20" s="101">
        <v>5.1668383864636132E-2</v>
      </c>
    </row>
    <row r="21" spans="1:8" ht="15.75" customHeight="1" x14ac:dyDescent="0.25">
      <c r="B21" s="19" t="s">
        <v>88</v>
      </c>
      <c r="C21" s="101">
        <v>0.13371501404832559</v>
      </c>
      <c r="D21" s="101">
        <v>0.13371501404832559</v>
      </c>
      <c r="E21" s="101">
        <v>0.13371501404832559</v>
      </c>
      <c r="F21" s="101">
        <v>0.13371501404832559</v>
      </c>
    </row>
    <row r="22" spans="1:8" ht="15.75" customHeight="1" x14ac:dyDescent="0.25">
      <c r="B22" s="19" t="s">
        <v>99</v>
      </c>
      <c r="C22" s="101">
        <v>0.39137580317042792</v>
      </c>
      <c r="D22" s="101">
        <v>0.39137580317042792</v>
      </c>
      <c r="E22" s="101">
        <v>0.39137580317042792</v>
      </c>
      <c r="F22" s="101">
        <v>0.39137580317042792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8.8012850000000004E-2</v>
      </c>
    </row>
    <row r="27" spans="1:8" ht="15.75" customHeight="1" x14ac:dyDescent="0.25">
      <c r="B27" s="19" t="s">
        <v>89</v>
      </c>
      <c r="C27" s="101">
        <v>8.9249900000000007E-3</v>
      </c>
    </row>
    <row r="28" spans="1:8" ht="15.75" customHeight="1" x14ac:dyDescent="0.25">
      <c r="B28" s="19" t="s">
        <v>103</v>
      </c>
      <c r="C28" s="101">
        <v>0.15479583299999999</v>
      </c>
    </row>
    <row r="29" spans="1:8" ht="15.75" customHeight="1" x14ac:dyDescent="0.25">
      <c r="B29" s="19" t="s">
        <v>86</v>
      </c>
      <c r="C29" s="101">
        <v>0.168002662</v>
      </c>
    </row>
    <row r="30" spans="1:8" ht="15.75" customHeight="1" x14ac:dyDescent="0.25">
      <c r="B30" s="19" t="s">
        <v>4</v>
      </c>
      <c r="C30" s="101">
        <v>0.104541704</v>
      </c>
    </row>
    <row r="31" spans="1:8" ht="15.75" customHeight="1" x14ac:dyDescent="0.25">
      <c r="B31" s="19" t="s">
        <v>80</v>
      </c>
      <c r="C31" s="101">
        <v>0.10832760499999999</v>
      </c>
    </row>
    <row r="32" spans="1:8" ht="15.75" customHeight="1" x14ac:dyDescent="0.25">
      <c r="B32" s="19" t="s">
        <v>85</v>
      </c>
      <c r="C32" s="101">
        <v>1.8696531999999998E-2</v>
      </c>
    </row>
    <row r="33" spans="2:3" ht="15.75" customHeight="1" x14ac:dyDescent="0.25">
      <c r="B33" s="19" t="s">
        <v>100</v>
      </c>
      <c r="C33" s="101">
        <v>8.4083039999999998E-2</v>
      </c>
    </row>
    <row r="34" spans="2:3" ht="15.75" customHeight="1" x14ac:dyDescent="0.25">
      <c r="B34" s="19" t="s">
        <v>87</v>
      </c>
      <c r="C34" s="101">
        <v>0.26461478300000002</v>
      </c>
    </row>
    <row r="35" spans="2:3" ht="15.75" customHeight="1" x14ac:dyDescent="0.25">
      <c r="B35" s="27" t="s">
        <v>60</v>
      </c>
      <c r="C35" s="48">
        <f>SUM(C26:C34)</f>
        <v>0.99999999899999992</v>
      </c>
    </row>
  </sheetData>
  <sheetProtection algorithmName="SHA-512" hashValue="lEH+cbEpw9ED8R/Abrg6XrvaV+hQWnw7+5DBlIYl8TMb914CXj7k22P+DREb4/E26RUlPK2JoGnm4gRwBPD2lA==" saltValue="7HuuAnI6d+hsy3++HqQse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0.55806517231778008</v>
      </c>
      <c r="D2" s="52">
        <f>IFERROR(1-_xlfn.NORM.DIST(_xlfn.NORM.INV(SUM(D4:D5), 0, 1) + 1, 0, 1, TRUE), "")</f>
        <v>0.55806517231778008</v>
      </c>
      <c r="E2" s="52">
        <f>IFERROR(1-_xlfn.NORM.DIST(_xlfn.NORM.INV(SUM(E4:E5), 0, 1) + 1, 0, 1, TRUE), "")</f>
        <v>0.43977509329894526</v>
      </c>
      <c r="F2" s="52">
        <f>IFERROR(1-_xlfn.NORM.DIST(_xlfn.NORM.INV(SUM(F4:F5), 0, 1) + 1, 0, 1, TRUE), "")</f>
        <v>0.1875704005488994</v>
      </c>
      <c r="G2" s="52">
        <f>IFERROR(1-_xlfn.NORM.DIST(_xlfn.NORM.INV(SUM(G4:G5), 0, 1) + 1, 0, 1, TRUE), "")</f>
        <v>0.20514649050288192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0.3160508088438142</v>
      </c>
      <c r="D3" s="52">
        <f>IFERROR(_xlfn.NORM.DIST(_xlfn.NORM.INV(SUM(D4:D5), 0, 1) + 1, 0, 1, TRUE) - SUM(D4:D5), "")</f>
        <v>0.3160508088438142</v>
      </c>
      <c r="E3" s="52">
        <f>IFERROR(_xlfn.NORM.DIST(_xlfn.NORM.INV(SUM(E4:E5), 0, 1) + 1, 0, 1, TRUE) - SUM(E4:E5), "")</f>
        <v>0.36213413735052602</v>
      </c>
      <c r="F3" s="52">
        <f>IFERROR(_xlfn.NORM.DIST(_xlfn.NORM.INV(SUM(F4:F5), 0, 1) + 1, 0, 1, TRUE) - SUM(F4:F5), "")</f>
        <v>0.35745989529994759</v>
      </c>
      <c r="G3" s="52">
        <f>IFERROR(_xlfn.NORM.DIST(_xlfn.NORM.INV(SUM(G4:G5), 0, 1) + 1, 0, 1, TRUE) - SUM(G4:G5), "")</f>
        <v>0.36495079202599512</v>
      </c>
    </row>
    <row r="4" spans="1:15" ht="15.75" customHeight="1" x14ac:dyDescent="0.25">
      <c r="B4" s="5" t="s">
        <v>110</v>
      </c>
      <c r="C4" s="45">
        <v>7.4738867580890697E-2</v>
      </c>
      <c r="D4" s="53">
        <v>7.4738867580890697E-2</v>
      </c>
      <c r="E4" s="53">
        <v>0.11903746426105501</v>
      </c>
      <c r="F4" s="53">
        <v>0.29508471488952598</v>
      </c>
      <c r="G4" s="53">
        <v>0.27474308013915999</v>
      </c>
    </row>
    <row r="5" spans="1:15" ht="15.75" customHeight="1" x14ac:dyDescent="0.25">
      <c r="B5" s="5" t="s">
        <v>106</v>
      </c>
      <c r="C5" s="45">
        <v>5.1145151257515002E-2</v>
      </c>
      <c r="D5" s="53">
        <v>5.1145151257515002E-2</v>
      </c>
      <c r="E5" s="53">
        <v>7.9053305089473697E-2</v>
      </c>
      <c r="F5" s="53">
        <v>0.159884989261627</v>
      </c>
      <c r="G5" s="53">
        <v>0.155159637331963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0.72188527944479541</v>
      </c>
      <c r="D8" s="52">
        <f>IFERROR(1-_xlfn.NORM.DIST(_xlfn.NORM.INV(SUM(D10:D11), 0, 1) + 1, 0, 1, TRUE), "")</f>
        <v>0.72188527944479541</v>
      </c>
      <c r="E8" s="52">
        <f>IFERROR(1-_xlfn.NORM.DIST(_xlfn.NORM.INV(SUM(E10:E11), 0, 1) + 1, 0, 1, TRUE), "")</f>
        <v>0.74924067119138027</v>
      </c>
      <c r="F8" s="52">
        <f>IFERROR(1-_xlfn.NORM.DIST(_xlfn.NORM.INV(SUM(F10:F11), 0, 1) + 1, 0, 1, TRUE), "")</f>
        <v>0.80210032687277444</v>
      </c>
      <c r="G8" s="52">
        <f>IFERROR(1-_xlfn.NORM.DIST(_xlfn.NORM.INV(SUM(G10:G11), 0, 1) + 1, 0, 1, TRUE), "")</f>
        <v>0.90350365437351532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0.22202255328204079</v>
      </c>
      <c r="D9" s="52">
        <f>IFERROR(_xlfn.NORM.DIST(_xlfn.NORM.INV(SUM(D10:D11), 0, 1) + 1, 0, 1, TRUE) - SUM(D10:D11), "")</f>
        <v>0.22202255328204079</v>
      </c>
      <c r="E9" s="52">
        <f>IFERROR(_xlfn.NORM.DIST(_xlfn.NORM.INV(SUM(E10:E11), 0, 1) + 1, 0, 1, TRUE) - SUM(E10:E11), "")</f>
        <v>0.20350724002344822</v>
      </c>
      <c r="F9" s="52">
        <f>IFERROR(_xlfn.NORM.DIST(_xlfn.NORM.INV(SUM(F10:F11), 0, 1) + 1, 0, 1, TRUE) - SUM(F10:F11), "")</f>
        <v>0.16568139846681701</v>
      </c>
      <c r="G9" s="52">
        <f>IFERROR(_xlfn.NORM.DIST(_xlfn.NORM.INV(SUM(G10:G11), 0, 1) + 1, 0, 1, TRUE) - SUM(G10:G11), "")</f>
        <v>8.582246481656669E-2</v>
      </c>
    </row>
    <row r="10" spans="1:15" ht="15.75" customHeight="1" x14ac:dyDescent="0.25">
      <c r="B10" s="5" t="s">
        <v>107</v>
      </c>
      <c r="C10" s="45">
        <v>3.7207964807748801E-2</v>
      </c>
      <c r="D10" s="53">
        <v>3.7207964807748801E-2</v>
      </c>
      <c r="E10" s="53">
        <v>2.92962975800037E-2</v>
      </c>
      <c r="F10" s="53">
        <v>2.6022277772426598E-2</v>
      </c>
      <c r="G10" s="53">
        <v>7.1317357942462002E-3</v>
      </c>
    </row>
    <row r="11" spans="1:15" ht="15.75" customHeight="1" x14ac:dyDescent="0.25">
      <c r="B11" s="5" t="s">
        <v>119</v>
      </c>
      <c r="C11" s="45">
        <v>1.8884202465415001E-2</v>
      </c>
      <c r="D11" s="53">
        <v>1.8884202465415001E-2</v>
      </c>
      <c r="E11" s="53">
        <v>1.7955791205167802E-2</v>
      </c>
      <c r="F11" s="53">
        <v>6.1959968879819003E-3</v>
      </c>
      <c r="G11" s="53">
        <v>3.5421450156717998E-3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0.7628772305</v>
      </c>
      <c r="D14" s="54">
        <v>0.73898727781200013</v>
      </c>
      <c r="E14" s="54">
        <v>0.73898727781200013</v>
      </c>
      <c r="F14" s="54">
        <v>0.45575443164700002</v>
      </c>
      <c r="G14" s="54">
        <v>0.45575443164700002</v>
      </c>
      <c r="H14" s="45">
        <v>0.24399999999999999</v>
      </c>
      <c r="I14" s="55">
        <v>0.24399999999999999</v>
      </c>
      <c r="J14" s="55">
        <v>0.24399999999999999</v>
      </c>
      <c r="K14" s="55">
        <v>0.24399999999999999</v>
      </c>
      <c r="L14" s="45">
        <v>0.221</v>
      </c>
      <c r="M14" s="55">
        <v>0.221</v>
      </c>
      <c r="N14" s="55">
        <v>0.221</v>
      </c>
      <c r="O14" s="55">
        <v>0.221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0.47298846017338303</v>
      </c>
      <c r="D15" s="52">
        <f t="shared" si="0"/>
        <v>0.45817654616710701</v>
      </c>
      <c r="E15" s="52">
        <f t="shared" si="0"/>
        <v>0.45817654616710701</v>
      </c>
      <c r="F15" s="52">
        <f t="shared" si="0"/>
        <v>0.2825704821477299</v>
      </c>
      <c r="G15" s="52">
        <f t="shared" si="0"/>
        <v>0.2825704821477299</v>
      </c>
      <c r="H15" s="52">
        <f t="shared" si="0"/>
        <v>0.151281464</v>
      </c>
      <c r="I15" s="52">
        <f t="shared" si="0"/>
        <v>0.151281464</v>
      </c>
      <c r="J15" s="52">
        <f t="shared" si="0"/>
        <v>0.151281464</v>
      </c>
      <c r="K15" s="52">
        <f t="shared" si="0"/>
        <v>0.151281464</v>
      </c>
      <c r="L15" s="52">
        <f t="shared" si="0"/>
        <v>0.13702132600000003</v>
      </c>
      <c r="M15" s="52">
        <f t="shared" si="0"/>
        <v>0.13702132600000003</v>
      </c>
      <c r="N15" s="52">
        <f t="shared" si="0"/>
        <v>0.13702132600000003</v>
      </c>
      <c r="O15" s="52">
        <f t="shared" si="0"/>
        <v>0.13702132600000003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DKgZ0EIXBJoCKBrSfnnqBiiTKhJBCK+DuKp0SlNiVppK+RjPPlQOHeOxlWjyBY+ydxmGumUChCu41Zb3SF1Mw==" saltValue="Tm9y4ffHvjUPvpsZf5OIQ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0.93459862470626798</v>
      </c>
      <c r="D2" s="53">
        <v>0.8624233</v>
      </c>
      <c r="E2" s="53"/>
      <c r="F2" s="53"/>
      <c r="G2" s="53"/>
    </row>
    <row r="3" spans="1:7" x14ac:dyDescent="0.25">
      <c r="B3" s="3" t="s">
        <v>127</v>
      </c>
      <c r="C3" s="53">
        <v>5.5051434785127612E-2</v>
      </c>
      <c r="D3" s="53">
        <v>7.3928820000000006E-2</v>
      </c>
      <c r="E3" s="53"/>
      <c r="F3" s="53"/>
      <c r="G3" s="53"/>
    </row>
    <row r="4" spans="1:7" x14ac:dyDescent="0.25">
      <c r="B4" s="3" t="s">
        <v>126</v>
      </c>
      <c r="C4" s="53">
        <v>3.6863232962787199E-3</v>
      </c>
      <c r="D4" s="53">
        <v>5.9668279999999997E-2</v>
      </c>
      <c r="E4" s="53">
        <v>0.98627793788909901</v>
      </c>
      <c r="F4" s="53">
        <v>0.911906778812408</v>
      </c>
      <c r="G4" s="53"/>
    </row>
    <row r="5" spans="1:7" x14ac:dyDescent="0.25">
      <c r="B5" s="3" t="s">
        <v>125</v>
      </c>
      <c r="C5" s="52">
        <v>6.6636144183576098E-3</v>
      </c>
      <c r="D5" s="52">
        <v>3.9795800112187897E-3</v>
      </c>
      <c r="E5" s="52">
        <f>1-SUM(E2:E4)</f>
        <v>1.372206211090099E-2</v>
      </c>
      <c r="F5" s="52">
        <f>1-SUM(F2:F4)</f>
        <v>8.8093221187591997E-2</v>
      </c>
      <c r="G5" s="52">
        <f>1-SUM(G2:G4)</f>
        <v>1</v>
      </c>
    </row>
  </sheetData>
  <sheetProtection algorithmName="SHA-512" hashValue="lqQf726JctYewR2srfxJnqrBiRlKRq8cLD+OzscgDEJsUTCKzPx4xA1BCWdayr0ulsg4TBCLTVLjKfxma15DPQ==" saltValue="jaZwSwr190mpDmSODngxi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CEhrUMAirzl9bYRwFmpOBisfrDDZxsJyDcliLh2xdZo1uzr/Kq+IXo7k02Osu2HywX1J4mM53a13P8yjLPSMZw==" saltValue="ZmA2+xuWhBCkyHTv9Bdk4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FDmFAclQCroFbo3mb4wKQN6srHmThKJ7flsQ3bh06SlSruXyIOtyzQbWqxFstgLEgRhtfs+jaRX3a6SRn5tTHQ==" saltValue="rgSqQYmq5nhtkn2SzA5Un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8OcgoZHQ8STVYsLoO5//KIoX14Lx8bRTtPmXa/QpuD1z8JfbyAcVxGEJ49G7Z/FIuankCvY6sAztD+NIJMyYdw==" saltValue="JT+AJYdHLS/aLfudYNEVr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Ow3ukbmGnR7jT2zBsfvgiR3CfCTZTcsjl/AY9XOeeesQPatK9InuPuO1eMUY5oAFePSH3MOqTIX6KheGElOFCg==" saltValue="yxgZzheVLek2phzvGPwRK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2024-03-18T01:07:42Z</dcterms:modified>
</cp:coreProperties>
</file>