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55B1A0FA-9676-4E15-8F67-58688294E2BE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H11" i="2"/>
  <c r="I11" i="2" s="1"/>
  <c r="G11" i="2"/>
  <c r="H10" i="2"/>
  <c r="G10" i="2"/>
  <c r="H9" i="2"/>
  <c r="I9" i="2" s="1"/>
  <c r="G9" i="2"/>
  <c r="H8" i="2"/>
  <c r="G8" i="2"/>
  <c r="I8" i="2" s="1"/>
  <c r="I7" i="2"/>
  <c r="H7" i="2"/>
  <c r="G7" i="2"/>
  <c r="H6" i="2"/>
  <c r="G6" i="2"/>
  <c r="I6" i="2" s="1"/>
  <c r="H5" i="2"/>
  <c r="I5" i="2" s="1"/>
  <c r="G5" i="2"/>
  <c r="H4" i="2"/>
  <c r="G4" i="2"/>
  <c r="H3" i="2"/>
  <c r="I3" i="2" s="1"/>
  <c r="G3" i="2"/>
  <c r="H2" i="2"/>
  <c r="G2" i="2"/>
  <c r="I2" i="2" s="1"/>
  <c r="A2" i="2"/>
  <c r="A31" i="2" s="1"/>
  <c r="C33" i="1"/>
  <c r="C20" i="1"/>
  <c r="A21" i="2" l="1"/>
  <c r="A33" i="2"/>
  <c r="A14" i="2"/>
  <c r="A40" i="2"/>
  <c r="A3" i="2"/>
  <c r="A4" i="2" s="1"/>
  <c r="A5" i="2" s="1"/>
  <c r="A6" i="2" s="1"/>
  <c r="A7" i="2" s="1"/>
  <c r="A8" i="2" s="1"/>
  <c r="A9" i="2" s="1"/>
  <c r="A10" i="2" s="1"/>
  <c r="A11" i="2" s="1"/>
  <c r="A25" i="2"/>
  <c r="A19" i="2"/>
  <c r="A30" i="2"/>
  <c r="A39" i="2"/>
  <c r="A16" i="2"/>
  <c r="A37" i="2"/>
  <c r="I10" i="2"/>
  <c r="A17" i="2"/>
  <c r="A27" i="2"/>
  <c r="A38" i="2"/>
  <c r="A32" i="2"/>
  <c r="A22" i="2"/>
  <c r="A13" i="2"/>
  <c r="A24" i="2"/>
  <c r="A34" i="2"/>
  <c r="A35" i="2"/>
  <c r="A26" i="2"/>
  <c r="I4" i="2"/>
  <c r="A18" i="2"/>
  <c r="A29" i="2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<sst xmlns="http://schemas.openxmlformats.org/spreadsheetml/2006/main" count="2092" uniqueCount="341">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</sst>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54217.94677734375</v>
      </c>
    </row>
    <row r="8" spans="1:3" ht="15" customHeight="1" x14ac:dyDescent="0.25">
      <c r="B8" s="5" t="s">
        <v>44</v>
      </c>
      <c r="C8" s="44">
        <v>0.23400000000000001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0.64718109130859403</v>
      </c>
    </row>
    <row r="11" spans="1:3" ht="15" customHeight="1" x14ac:dyDescent="0.25">
      <c r="B11" s="5" t="s">
        <v>49</v>
      </c>
      <c r="C11" s="45">
        <v>0.66799999999999993</v>
      </c>
    </row>
    <row r="12" spans="1:3" ht="15" customHeight="1" x14ac:dyDescent="0.25">
      <c r="B12" s="5" t="s">
        <v>41</v>
      </c>
      <c r="C12" s="45">
        <v>0.75800000000000001</v>
      </c>
    </row>
    <row r="13" spans="1:3" ht="15" customHeight="1" x14ac:dyDescent="0.25">
      <c r="B13" s="5" t="s">
        <v>62</v>
      </c>
      <c r="C13" s="45">
        <v>0.26800000000000002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9.8800000000000013E-2</v>
      </c>
    </row>
    <row r="24" spans="1:3" ht="15" customHeight="1" x14ac:dyDescent="0.25">
      <c r="B24" s="15" t="s">
        <v>46</v>
      </c>
      <c r="C24" s="45">
        <v>0.50419999999999998</v>
      </c>
    </row>
    <row r="25" spans="1:3" ht="15" customHeight="1" x14ac:dyDescent="0.25">
      <c r="B25" s="15" t="s">
        <v>47</v>
      </c>
      <c r="C25" s="45">
        <v>0.33889999999999998</v>
      </c>
    </row>
    <row r="26" spans="1:3" ht="15" customHeight="1" x14ac:dyDescent="0.25">
      <c r="B26" s="15" t="s">
        <v>48</v>
      </c>
      <c r="C26" s="45">
        <v>5.8099999999999999E-2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0.35675533525383901</v>
      </c>
    </row>
    <row r="30" spans="1:3" ht="14.25" customHeight="1" x14ac:dyDescent="0.25">
      <c r="B30" s="25" t="s">
        <v>63</v>
      </c>
      <c r="C30" s="99">
        <v>6.5910586704521698E-2</v>
      </c>
    </row>
    <row r="31" spans="1:3" ht="14.25" customHeight="1" x14ac:dyDescent="0.25">
      <c r="B31" s="25" t="s">
        <v>10</v>
      </c>
      <c r="C31" s="99">
        <v>9.262041217609189E-2</v>
      </c>
    </row>
    <row r="32" spans="1:3" ht="14.25" customHeight="1" x14ac:dyDescent="0.25">
      <c r="B32" s="25" t="s">
        <v>11</v>
      </c>
      <c r="C32" s="99">
        <v>0.48471366586554798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11.215158746277901</v>
      </c>
    </row>
    <row r="38" spans="1:5" ht="15" customHeight="1" x14ac:dyDescent="0.25">
      <c r="B38" s="11" t="s">
        <v>35</v>
      </c>
      <c r="C38" s="43">
        <v>16.079923623550702</v>
      </c>
      <c r="D38" s="12"/>
      <c r="E38" s="13"/>
    </row>
    <row r="39" spans="1:5" ht="15" customHeight="1" x14ac:dyDescent="0.25">
      <c r="B39" s="11" t="s">
        <v>61</v>
      </c>
      <c r="C39" s="43">
        <v>17.9947473470686</v>
      </c>
      <c r="D39" s="12"/>
      <c r="E39" s="12"/>
    </row>
    <row r="40" spans="1:5" ht="15" customHeight="1" x14ac:dyDescent="0.25">
      <c r="B40" s="11" t="s">
        <v>36</v>
      </c>
      <c r="C40" s="100">
        <v>1.2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11.203926129999999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1.15969E-2</v>
      </c>
      <c r="D45" s="12"/>
    </row>
    <row r="46" spans="1:5" ht="15.75" customHeight="1" x14ac:dyDescent="0.25">
      <c r="B46" s="11" t="s">
        <v>51</v>
      </c>
      <c r="C46" s="45">
        <v>0.1164977</v>
      </c>
      <c r="D46" s="12"/>
    </row>
    <row r="47" spans="1:5" ht="15.75" customHeight="1" x14ac:dyDescent="0.25">
      <c r="B47" s="11" t="s">
        <v>59</v>
      </c>
      <c r="C47" s="45">
        <v>5.5259600000000013E-2</v>
      </c>
      <c r="D47" s="12"/>
      <c r="E47" s="13"/>
    </row>
    <row r="48" spans="1:5" ht="15" customHeight="1" x14ac:dyDescent="0.25">
      <c r="B48" s="11" t="s">
        <v>58</v>
      </c>
      <c r="C48" s="46">
        <v>0.81664579999999998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3.2</v>
      </c>
      <c r="D51" s="12"/>
    </row>
    <row r="52" spans="1:4" ht="15" customHeight="1" x14ac:dyDescent="0.25">
      <c r="B52" s="11" t="s">
        <v>13</v>
      </c>
      <c r="C52" s="100">
        <v>3.2</v>
      </c>
    </row>
    <row r="53" spans="1:4" ht="15.75" customHeight="1" x14ac:dyDescent="0.25">
      <c r="B53" s="11" t="s">
        <v>16</v>
      </c>
      <c r="C53" s="100">
        <v>3.2</v>
      </c>
    </row>
    <row r="54" spans="1:4" ht="15.75" customHeight="1" x14ac:dyDescent="0.25">
      <c r="B54" s="11" t="s">
        <v>14</v>
      </c>
      <c r="C54" s="100">
        <v>3.2</v>
      </c>
    </row>
    <row r="55" spans="1:4" ht="15.75" customHeight="1" x14ac:dyDescent="0.25">
      <c r="B55" s="11" t="s">
        <v>15</v>
      </c>
      <c r="C55" s="100">
        <v>3.2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1.9375E-2</v>
      </c>
    </row>
    <row r="59" spans="1:4" ht="15.75" customHeight="1" x14ac:dyDescent="0.25">
      <c r="B59" s="11" t="s">
        <v>40</v>
      </c>
      <c r="C59" s="45">
        <v>0.54960799999999999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0.14658528000000001</v>
      </c>
    </row>
    <row r="63" spans="1:4" ht="15.75" customHeight="1" x14ac:dyDescent="0.3">
      <c r="A63" s="4"/>
    </row>
  </sheetData>
  <sheetProtection algorithmName="SHA-512" hashValue="1fB1KIOt/UE8juunBMmHfzoIBEYstQ8rzlcffZFpE4rZqiOu1zh2GyyPwba9GOv8bzP9lyyG5+z4psfnjF4XFQ==" saltValue="GzDreiAb46UXLORogu2ok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0.30019849945160798</v>
      </c>
      <c r="C2" s="98">
        <v>0.95</v>
      </c>
      <c r="D2" s="56">
        <v>69.047770440302898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40.127093405065906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587.14420029876032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1.4701821374670201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13.25939284886182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13.25939284886182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13.25939284886182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13.25939284886182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13.25939284886182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13.25939284886182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0.51030420001201693</v>
      </c>
      <c r="C16" s="98">
        <v>0.95</v>
      </c>
      <c r="D16" s="56">
        <v>0.96615864875716684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0.93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13.483785833565429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13.483785833565429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0.12046129999999999</v>
      </c>
      <c r="C21" s="98">
        <v>0.95</v>
      </c>
      <c r="D21" s="56">
        <v>17.016109940848349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23.01109674039985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5.8989081380000002E-2</v>
      </c>
      <c r="C23" s="98">
        <v>0.95</v>
      </c>
      <c r="D23" s="56">
        <v>4.4338460403923747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0.73019341352905998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0.27909421749389701</v>
      </c>
      <c r="C27" s="98">
        <v>0.95</v>
      </c>
      <c r="D27" s="56">
        <v>18.750061042134512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0.45581739999999998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138.79578001614141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1.831259781706825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7.7588900000000002E-2</v>
      </c>
      <c r="C32" s="98">
        <v>0.95</v>
      </c>
      <c r="D32" s="56">
        <v>2.09991490371478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0.84457583171135597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1.959170672500506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0.23215369999999999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YXgCfPRE497Rwf0ST6BWlQIJ8ZlFmpK4nD3aJwuc9/Cl2JQFM82jtRT4cQyunlFT1ZuMc6iWDm+XuqKfOB2ZCA==" saltValue="VP/9+WXlKq7HNjrckWpx6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h3pzI6zNRuygxMfHAHH2Ce8of9Rsq2qy0XRVjuHL219vFR4NQwEDcXgmc5+/0M3sIuXiFgLhDaEkn92O3h9bJQ==" saltValue="WQaY9v+HZwHEn+VdAvYTl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cyVDIDB0zgORx5NNRM3Pe1++ymj50FHtVWxvm4WeOvxiX/+ROcTVqygF3/ScWcTFnNm2RvDXDS0M4aNYFc0S6A==" saltValue="Jmg0MfIQZtqZ5/XmZY34/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6</v>
      </c>
      <c r="B3" s="21">
        <f>frac_mam_1month * 2.6</f>
        <v>0.10682585940000003</v>
      </c>
      <c r="C3" s="21">
        <f>frac_mam_1_5months * 2.6</f>
        <v>0.10682585940000003</v>
      </c>
      <c r="D3" s="21">
        <f>frac_mam_6_11months * 2.6</f>
        <v>0.2013942346</v>
      </c>
      <c r="E3" s="21">
        <f>frac_mam_12_23months * 2.6</f>
        <v>0.12607114780000001</v>
      </c>
      <c r="F3" s="21">
        <f>frac_mam_24_59months * 2.6</f>
        <v>9.9420970999999997E-2</v>
      </c>
    </row>
    <row r="4" spans="1:6" ht="15.75" customHeight="1" x14ac:dyDescent="0.25">
      <c r="A4" s="3" t="s">
        <v>207</v>
      </c>
      <c r="B4" s="21">
        <f>frac_sam_1month * 2.6</f>
        <v>6.0566992200000003E-2</v>
      </c>
      <c r="C4" s="21">
        <f>frac_sam_1_5months * 2.6</f>
        <v>6.0566992200000003E-2</v>
      </c>
      <c r="D4" s="21">
        <f>frac_sam_6_11months * 2.6</f>
        <v>1.8212152660000001E-2</v>
      </c>
      <c r="E4" s="21">
        <f>frac_sam_12_23months * 2.6</f>
        <v>4.7944423799999997E-2</v>
      </c>
      <c r="F4" s="21">
        <f>frac_sam_24_59months * 2.6</f>
        <v>1.7275144900000001E-2</v>
      </c>
    </row>
  </sheetData>
  <sheetProtection algorithmName="SHA-512" hashValue="wnob95r8JKLkV6LPf/Ul4+NPl18RLphNHFRZEseM2k9ViPwWdwBtPRSXPePRicuPOf74/H5nwNshp4F9vVRP6g==" saltValue="TITjDoGVQAWxeX14Iabm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0.23400000000000001</v>
      </c>
      <c r="E2" s="60">
        <f>food_insecure</f>
        <v>0.23400000000000001</v>
      </c>
      <c r="F2" s="60">
        <f>food_insecure</f>
        <v>0.23400000000000001</v>
      </c>
      <c r="G2" s="60">
        <f>food_insecure</f>
        <v>0.23400000000000001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0.23400000000000001</v>
      </c>
      <c r="F5" s="60">
        <f>food_insecure</f>
        <v>0.23400000000000001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0.23400000000000001</v>
      </c>
      <c r="F8" s="60">
        <f>food_insecure</f>
        <v>0.23400000000000001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0.23400000000000001</v>
      </c>
      <c r="F9" s="60">
        <f>food_insecure</f>
        <v>0.23400000000000001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0.75800000000000001</v>
      </c>
      <c r="E10" s="60">
        <f>IF(ISBLANK(comm_deliv), frac_children_health_facility,1)</f>
        <v>0.75800000000000001</v>
      </c>
      <c r="F10" s="60">
        <f>IF(ISBLANK(comm_deliv), frac_children_health_facility,1)</f>
        <v>0.75800000000000001</v>
      </c>
      <c r="G10" s="60">
        <f>IF(ISBLANK(comm_deliv), frac_children_health_facility,1)</f>
        <v>0.75800000000000001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0.23400000000000001</v>
      </c>
      <c r="I15" s="60">
        <f>food_insecure</f>
        <v>0.23400000000000001</v>
      </c>
      <c r="J15" s="60">
        <f>food_insecure</f>
        <v>0.23400000000000001</v>
      </c>
      <c r="K15" s="60">
        <f>food_insecure</f>
        <v>0.23400000000000001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0.66799999999999993</v>
      </c>
      <c r="I18" s="60">
        <f>frac_PW_health_facility</f>
        <v>0.66799999999999993</v>
      </c>
      <c r="J18" s="60">
        <f>frac_PW_health_facility</f>
        <v>0.66799999999999993</v>
      </c>
      <c r="K18" s="60">
        <f>frac_PW_health_facility</f>
        <v>0.66799999999999993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0.26800000000000002</v>
      </c>
      <c r="M24" s="60">
        <f>famplan_unmet_need</f>
        <v>0.26800000000000002</v>
      </c>
      <c r="N24" s="60">
        <f>famplan_unmet_need</f>
        <v>0.26800000000000002</v>
      </c>
      <c r="O24" s="60">
        <f>famplan_unmet_need</f>
        <v>0.26800000000000002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0.19021878643188461</v>
      </c>
      <c r="M25" s="60">
        <f>(1-food_insecure)*(0.49)+food_insecure*(0.7)</f>
        <v>0.53913999999999995</v>
      </c>
      <c r="N25" s="60">
        <f>(1-food_insecure)*(0.49)+food_insecure*(0.7)</f>
        <v>0.53913999999999995</v>
      </c>
      <c r="O25" s="60">
        <f>(1-food_insecure)*(0.49)+food_insecure*(0.7)</f>
        <v>0.53913999999999995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8.152233704223627E-2</v>
      </c>
      <c r="M26" s="60">
        <f>(1-food_insecure)*(0.21)+food_insecure*(0.3)</f>
        <v>0.23105999999999999</v>
      </c>
      <c r="N26" s="60">
        <f>(1-food_insecure)*(0.21)+food_insecure*(0.3)</f>
        <v>0.23105999999999999</v>
      </c>
      <c r="O26" s="60">
        <f>(1-food_insecure)*(0.21)+food_insecure*(0.3)</f>
        <v>0.23105999999999999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8.1077785217285092E-2</v>
      </c>
      <c r="M27" s="60">
        <f>(1-food_insecure)*(0.3)</f>
        <v>0.2298</v>
      </c>
      <c r="N27" s="60">
        <f>(1-food_insecure)*(0.3)</f>
        <v>0.2298</v>
      </c>
      <c r="O27" s="60">
        <f>(1-food_insecure)*(0.3)</f>
        <v>0.2298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0.64718109130859403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XBNzuCtrg2U53OKUgGk+Ev+OsH71b0mXyCRotWfr16N9fre0uJ4Y4gnL8Ti2In8cBulFEmr4NDG4fu9y96zqFw==" saltValue="rMq7qO6OPiLfw5hvOXeYc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KF1fsD+b1F6yJDkWTsnHznQnnDCqq/pJp9W5BUJo3m/enY/1G7alAv+gix2ySpnCRyNYMXO3CkFyBoNPHDyDHQ==" saltValue="gM+Ca1KgJ6DmXwzSt/xeN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Wdt1Ka0r193yHdPo/iUmbqq7V9IWn+XIhl6mLtj3vl4/E6Us5yS4UBQrg3AWYJrvYgHunod8b1myXLbvUFN12A==" saltValue="1cw58ur4mSf7sn9ywRZrj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BxvuCk6RK5NiXVhY5tXhQW0a+zA0DmLVlvMVCsS87iW34SyRLaehxNPjxxaGrPcT8QxPB8ZfOIn4f6dm+wS0ug==" saltValue="s2o/fwDXueQWr/SFNRhN0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y+CrL5Hn8VYJ5SXBjQ4ptl8wL6jRHpXdybRzm7xMskfvmxp9dd1a/+zwR66gEuupxcbfkb6fUPaDKNYdOH7xgw==" saltValue="AVQZM6Ju5o99rzl4II9CE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J6DFBa9nFuvZ95/T2Ih9iwRNlPCjs5qv0ai3JRbMCdvHZbubMNTcD3YDEbdib4JwGUjRYoWTg5OcelUKRXXWdA==" saltValue="/oU7HjZ1EAAKwDGj52PNm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9932.0628000000015</v>
      </c>
      <c r="C2" s="49">
        <v>23000</v>
      </c>
      <c r="D2" s="49">
        <v>46000</v>
      </c>
      <c r="E2" s="49">
        <v>1182000</v>
      </c>
      <c r="F2" s="49">
        <v>1003000</v>
      </c>
      <c r="G2" s="17">
        <f t="shared" ref="G2:G11" si="0">C2+D2+E2+F2</f>
        <v>2254000</v>
      </c>
      <c r="H2" s="17">
        <f t="shared" ref="H2:H11" si="1">(B2 + stillbirth*B2/(1000-stillbirth))/(1-abortion)</f>
        <v>11414.320200348877</v>
      </c>
      <c r="I2" s="17">
        <f t="shared" ref="I2:I11" si="2">G2-H2</f>
        <v>2242585.6797996513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9886.7235999999994</v>
      </c>
      <c r="C3" s="50">
        <v>23000</v>
      </c>
      <c r="D3" s="50">
        <v>46000</v>
      </c>
      <c r="E3" s="50">
        <v>1252000</v>
      </c>
      <c r="F3" s="50">
        <v>1084000</v>
      </c>
      <c r="G3" s="17">
        <f t="shared" si="0"/>
        <v>2405000</v>
      </c>
      <c r="H3" s="17">
        <f t="shared" si="1"/>
        <v>11362.214594811658</v>
      </c>
      <c r="I3" s="17">
        <f t="shared" si="2"/>
        <v>2393637.7854051883</v>
      </c>
    </row>
    <row r="4" spans="1:9" ht="15.75" customHeight="1" x14ac:dyDescent="0.25">
      <c r="A4" s="5">
        <f t="shared" si="3"/>
        <v>2023</v>
      </c>
      <c r="B4" s="49">
        <v>9822.5382000000009</v>
      </c>
      <c r="C4" s="50">
        <v>23000</v>
      </c>
      <c r="D4" s="50">
        <v>46000</v>
      </c>
      <c r="E4" s="50">
        <v>1329000</v>
      </c>
      <c r="F4" s="50">
        <v>1176000</v>
      </c>
      <c r="G4" s="17">
        <f t="shared" si="0"/>
        <v>2574000</v>
      </c>
      <c r="H4" s="17">
        <f t="shared" si="1"/>
        <v>11288.450189316009</v>
      </c>
      <c r="I4" s="17">
        <f t="shared" si="2"/>
        <v>2562711.5498106838</v>
      </c>
    </row>
    <row r="5" spans="1:9" ht="15.75" customHeight="1" x14ac:dyDescent="0.25">
      <c r="A5" s="5">
        <f t="shared" si="3"/>
        <v>2024</v>
      </c>
      <c r="B5" s="49">
        <v>9756.5720000000001</v>
      </c>
      <c r="C5" s="50">
        <v>23000</v>
      </c>
      <c r="D5" s="50">
        <v>46000</v>
      </c>
      <c r="E5" s="50">
        <v>1413000</v>
      </c>
      <c r="F5" s="50">
        <v>1269000</v>
      </c>
      <c r="G5" s="17">
        <f t="shared" si="0"/>
        <v>2751000</v>
      </c>
      <c r="H5" s="17">
        <f t="shared" si="1"/>
        <v>11212.639217883139</v>
      </c>
      <c r="I5" s="17">
        <f t="shared" si="2"/>
        <v>2739787.3607821167</v>
      </c>
    </row>
    <row r="6" spans="1:9" ht="15.75" customHeight="1" x14ac:dyDescent="0.25">
      <c r="A6" s="5">
        <f t="shared" si="3"/>
        <v>2025</v>
      </c>
      <c r="B6" s="49">
        <v>9688.8250000000007</v>
      </c>
      <c r="C6" s="50">
        <v>23000</v>
      </c>
      <c r="D6" s="50">
        <v>46000</v>
      </c>
      <c r="E6" s="50">
        <v>1501000</v>
      </c>
      <c r="F6" s="50">
        <v>1356000</v>
      </c>
      <c r="G6" s="17">
        <f t="shared" si="0"/>
        <v>2926000</v>
      </c>
      <c r="H6" s="17">
        <f t="shared" si="1"/>
        <v>11134.781680513057</v>
      </c>
      <c r="I6" s="17">
        <f t="shared" si="2"/>
        <v>2914865.2183194868</v>
      </c>
    </row>
    <row r="7" spans="1:9" ht="15.75" customHeight="1" x14ac:dyDescent="0.25">
      <c r="A7" s="5">
        <f t="shared" si="3"/>
        <v>2026</v>
      </c>
      <c r="B7" s="49">
        <v>9630.9953999999998</v>
      </c>
      <c r="C7" s="50">
        <v>23000</v>
      </c>
      <c r="D7" s="50">
        <v>46000</v>
      </c>
      <c r="E7" s="50">
        <v>1568000</v>
      </c>
      <c r="F7" s="50">
        <v>1422000</v>
      </c>
      <c r="G7" s="17">
        <f t="shared" si="0"/>
        <v>3059000</v>
      </c>
      <c r="H7" s="17">
        <f t="shared" si="1"/>
        <v>11068.321612272437</v>
      </c>
      <c r="I7" s="17">
        <f t="shared" si="2"/>
        <v>3047931.6783877276</v>
      </c>
    </row>
    <row r="8" spans="1:9" ht="15.75" customHeight="1" x14ac:dyDescent="0.25">
      <c r="A8" s="5">
        <f t="shared" si="3"/>
        <v>2027</v>
      </c>
      <c r="B8" s="49">
        <v>9571.5401999999995</v>
      </c>
      <c r="C8" s="50">
        <v>24000</v>
      </c>
      <c r="D8" s="50">
        <v>46000</v>
      </c>
      <c r="E8" s="50">
        <v>1636000</v>
      </c>
      <c r="F8" s="50">
        <v>1477000</v>
      </c>
      <c r="G8" s="17">
        <f t="shared" si="0"/>
        <v>3183000</v>
      </c>
      <c r="H8" s="17">
        <f t="shared" si="1"/>
        <v>10999.993340085535</v>
      </c>
      <c r="I8" s="17">
        <f t="shared" si="2"/>
        <v>3172000.0066599143</v>
      </c>
    </row>
    <row r="9" spans="1:9" ht="15.75" customHeight="1" x14ac:dyDescent="0.25">
      <c r="A9" s="5">
        <f t="shared" si="3"/>
        <v>2028</v>
      </c>
      <c r="B9" s="49">
        <v>9494.8940000000002</v>
      </c>
      <c r="C9" s="50">
        <v>24000</v>
      </c>
      <c r="D9" s="50">
        <v>46000</v>
      </c>
      <c r="E9" s="50">
        <v>1705000</v>
      </c>
      <c r="F9" s="50">
        <v>1525000</v>
      </c>
      <c r="G9" s="17">
        <f t="shared" si="0"/>
        <v>3300000</v>
      </c>
      <c r="H9" s="17">
        <f t="shared" si="1"/>
        <v>10911.908489379603</v>
      </c>
      <c r="I9" s="17">
        <f t="shared" si="2"/>
        <v>3289088.0915106204</v>
      </c>
    </row>
    <row r="10" spans="1:9" ht="15.75" customHeight="1" x14ac:dyDescent="0.25">
      <c r="A10" s="5">
        <f t="shared" si="3"/>
        <v>2029</v>
      </c>
      <c r="B10" s="49">
        <v>9432.3907999999992</v>
      </c>
      <c r="C10" s="50">
        <v>24000</v>
      </c>
      <c r="D10" s="50">
        <v>45000</v>
      </c>
      <c r="E10" s="50">
        <v>1774000</v>
      </c>
      <c r="F10" s="50">
        <v>1565000</v>
      </c>
      <c r="G10" s="17">
        <f t="shared" si="0"/>
        <v>3408000</v>
      </c>
      <c r="H10" s="17">
        <f t="shared" si="1"/>
        <v>10840.077334793421</v>
      </c>
      <c r="I10" s="17">
        <f t="shared" si="2"/>
        <v>3397159.9226652067</v>
      </c>
    </row>
    <row r="11" spans="1:9" ht="15.75" customHeight="1" x14ac:dyDescent="0.25">
      <c r="A11" s="5">
        <f t="shared" si="3"/>
        <v>2030</v>
      </c>
      <c r="B11" s="49">
        <v>9353.1029999999992</v>
      </c>
      <c r="C11" s="50">
        <v>24000</v>
      </c>
      <c r="D11" s="50">
        <v>45000</v>
      </c>
      <c r="E11" s="50">
        <v>1841000</v>
      </c>
      <c r="F11" s="50">
        <v>1599000</v>
      </c>
      <c r="G11" s="17">
        <f t="shared" si="0"/>
        <v>3509000</v>
      </c>
      <c r="H11" s="17">
        <f t="shared" si="1"/>
        <v>10748.956652674775</v>
      </c>
      <c r="I11" s="17">
        <f t="shared" si="2"/>
        <v>3498251.0433473252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6sD4eQC8dzgB8NumyvmRCORHKo+rUwW4yS7ggp4QwpRLnK8hTUqDzqOKtHwsYKgi3cFF4MSRo2n7clzgFDS2jA==" saltValue="Rnyb/Q5BAkV2W9nUlNlTC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1.7534066870892262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1.7534066870892262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1.6371156384315781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1.6371156384315781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1.4776928034579877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1.4776928034579877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1.4140076896915512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1.4140076896915512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2.0864451962149797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2.0864451962149797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1.8925801294133848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1.8925801294133848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lgdZNriG18XRV/bs3sM8q/lC6Waoot04ABxW4eEep2hzfGh4CXu6prdhpSNGr23dDfnfuPhhAL0CK/KIDIfT+w==" saltValue="p7Z85DP151GMWRXU5gqB6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D6jAsjmOgnCeyTB5TYIxnevnlhWjoUA+jQR4sPRSsEQXREFB7GODLqnfaGEnJkHT+Athzf0Uc35i2Vljie1YxA==" saltValue="IqpwucYDrMyzPxHoOCD9C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jkHYHILBvfQnUsJZxrcfk70b5wT9XX66L//3ZE+/E20UiUSRZZdBi63cjkbVfn5VlC8b77aNVuCZjg3fviDl4A==" saltValue="Wrv0nk8SIJnG7JSnXMV7N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0.631540860604765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0.62105210797667265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0.87608842721526659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0.87114068985171356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0.87608842721526659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0.87114068985171356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0.43101936519681283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0.42006418293097342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0.84528246268620744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0.83933024390574662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0.84528246268620744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0.83933024390574662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0.91726970694548648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0.91380453856545185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0.90696293369084025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0.90311166403137122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0.90696293369084025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0.90311166403137122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Jggsh5KI2JBi1e/Qa7yWLqz7gqw/x4v6Vof5nbQ/iVfD7Z+eshHtMXTeUsQzcq3T8jL8M2F3AhMmE8YkCDYuUw==" saltValue="F8XUiE3Lw/ibBXaC/qOF6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FeC21TnFtQwQpB0TUnQqwgNU/ehPxxHfke00dhKFiYeYXmKQ8gXHDenBYOQPubuYopORWe8BQl8gDlFKTb3yYw==" saltValue="sytqYfDSzoUE2OF8QURU6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0.61561166316417393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0.67424332217216743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0.67424332217216743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0.64187045942903931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0.64187045942903931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0.64187045942903931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0.64187045942903931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0.66209692990924884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0.66209692990924884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0.66209692990924884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0.66209692990924884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0.71357192182199591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0.76301359901203081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0.76301359901203081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0.73600844772967267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0.73600844772967267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0.73600844772967267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0.73600844772967267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0.75296442687747045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0.75296442687747045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0.75296442687747045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0.75296442687747045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0.42234459566503058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0.4858341379437206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0.4858341379437206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0.45001076065903062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0.45001076065903062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0.45001076065903062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0.45001076065903062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0.47216229861844222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0.47216229861844222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0.47216229861844222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0.47216229861844222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0.59237669455201547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0.65255217634803886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0.65255217634803886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0.61924102043406515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0.61924102043406515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0.61924102043406515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0.61924102043406515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0.64002879769618415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0.64002879769618415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0.64002879769618415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0.64002879769618415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0.95269145222898022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0.9629979306411971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0.9629979306411971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0.95751249840671881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0.95751249840671881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0.95751249840671881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0.95751249840671881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0.96099539745689988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0.96099539745689988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0.96099539745689988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0.96099539745689988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0.87748737038091507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0.90250083211527909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0.90250083211527909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0.88907991791913932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0.88907991791913932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0.88907991791913932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0.88907991791913932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0.89757246747925845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0.89757246747925845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0.89757246747925845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0.89757246747925845</v>
      </c>
    </row>
  </sheetData>
  <sheetProtection algorithmName="SHA-512" hashValue="+zcRbGV/M+5UNlzkqMn/SuNS4ea9j0tznq+dIkdqSH2xTBSDfOzOBRxOK3H5f7rYr/eAo/JINWqTNV3uz2AJVw==" saltValue="F2GOx+rUKGQKlyu9dW75c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0.74745638897657141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0.75056601218488095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0.74839119749593253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0.75063394019192409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0.74397033278420366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0.73653550297187587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0.74249150025112898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0.74453481886490991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0.64396504334600668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0.64774843675209925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0.64510104245082034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0.64783122712771635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0.63973896229747551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0.63077950052697296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0.6379510678223268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0.64042218390964989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0.85924228398948999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0.86123100726786728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0.85984089943066222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0.86127436823938708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0.85700409123181531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0.85219954953766697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0.85605181951683218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0.85736714285344351</v>
      </c>
    </row>
  </sheetData>
  <sheetProtection algorithmName="SHA-512" hashValue="hkEQeAZgS/KIHjPMw4grZvKEZDQ6TGSuDIlrQ/rx1cZMpvV6jREmfewCongK+OWFzdPaYkgnMnfHCIkMHv47og==" saltValue="5DPPp4LWyBlqPkU24ZWxk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IDcyotUS4S4fm30STsDxPH+xgcW4X1jQwEZZErAACYxgFHeBRihqc0Z4T/9ncvU5xgpH5/e+2Z/Xf/vusKyCoA==" saltValue="iUJmQ3E5m24lsnLjqNZLU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TIZOg9ZQ3rSHtwADNW4IQqGeKE13H3ZbyRG3JpTVtJQHIHECq8wra+TBT/TzQtLj+5nU/INxraTRQbp9wCy7LQ==" saltValue="nJ6bgOdX87iGEc6GHB5O/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0.15674200299506441</v>
      </c>
    </row>
    <row r="5" spans="1:8" ht="15.75" customHeight="1" x14ac:dyDescent="0.25">
      <c r="B5" s="19" t="s">
        <v>95</v>
      </c>
      <c r="C5" s="101">
        <v>2.5581404940566779E-3</v>
      </c>
    </row>
    <row r="6" spans="1:8" ht="15.75" customHeight="1" x14ac:dyDescent="0.25">
      <c r="B6" s="19" t="s">
        <v>91</v>
      </c>
      <c r="C6" s="101">
        <v>0.18902452665792679</v>
      </c>
    </row>
    <row r="7" spans="1:8" ht="15.75" customHeight="1" x14ac:dyDescent="0.25">
      <c r="B7" s="19" t="s">
        <v>96</v>
      </c>
      <c r="C7" s="101">
        <v>0.43305943212979531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0.1610509257617517</v>
      </c>
    </row>
    <row r="10" spans="1:8" ht="15.75" customHeight="1" x14ac:dyDescent="0.25">
      <c r="B10" s="19" t="s">
        <v>94</v>
      </c>
      <c r="C10" s="101">
        <v>5.7564971961404997E-2</v>
      </c>
    </row>
    <row r="11" spans="1:8" ht="15.75" customHeight="1" x14ac:dyDescent="0.25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3.4332729109268191E-2</v>
      </c>
      <c r="D14" s="55">
        <v>3.4332729109268191E-2</v>
      </c>
      <c r="E14" s="55">
        <v>3.4332729109268191E-2</v>
      </c>
      <c r="F14" s="55">
        <v>3.4332729109268191E-2</v>
      </c>
    </row>
    <row r="15" spans="1:8" ht="15.75" customHeight="1" x14ac:dyDescent="0.25">
      <c r="B15" s="19" t="s">
        <v>102</v>
      </c>
      <c r="C15" s="101">
        <v>0.1407154435741641</v>
      </c>
      <c r="D15" s="101">
        <v>0.1407154435741641</v>
      </c>
      <c r="E15" s="101">
        <v>0.1407154435741641</v>
      </c>
      <c r="F15" s="101">
        <v>0.1407154435741641</v>
      </c>
    </row>
    <row r="16" spans="1:8" ht="15.75" customHeight="1" x14ac:dyDescent="0.25">
      <c r="B16" s="19" t="s">
        <v>2</v>
      </c>
      <c r="C16" s="101">
        <v>3.1107140261866659E-2</v>
      </c>
      <c r="D16" s="101">
        <v>3.1107140261866659E-2</v>
      </c>
      <c r="E16" s="101">
        <v>3.1107140261866659E-2</v>
      </c>
      <c r="F16" s="101">
        <v>3.1107140261866659E-2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79</v>
      </c>
      <c r="C20" s="101">
        <v>4.2673061915751313E-2</v>
      </c>
      <c r="D20" s="101">
        <v>4.2673061915751313E-2</v>
      </c>
      <c r="E20" s="101">
        <v>4.2673061915751313E-2</v>
      </c>
      <c r="F20" s="101">
        <v>4.2673061915751313E-2</v>
      </c>
    </row>
    <row r="21" spans="1:8" ht="15.75" customHeight="1" x14ac:dyDescent="0.25">
      <c r="B21" s="19" t="s">
        <v>88</v>
      </c>
      <c r="C21" s="101">
        <v>0.21286174796692209</v>
      </c>
      <c r="D21" s="101">
        <v>0.21286174796692209</v>
      </c>
      <c r="E21" s="101">
        <v>0.21286174796692209</v>
      </c>
      <c r="F21" s="101">
        <v>0.21286174796692209</v>
      </c>
    </row>
    <row r="22" spans="1:8" ht="15.75" customHeight="1" x14ac:dyDescent="0.25">
      <c r="B22" s="19" t="s">
        <v>99</v>
      </c>
      <c r="C22" s="101">
        <v>0.53830987717202761</v>
      </c>
      <c r="D22" s="101">
        <v>0.53830987717202761</v>
      </c>
      <c r="E22" s="101">
        <v>0.53830987717202761</v>
      </c>
      <c r="F22" s="101">
        <v>0.53830987717202761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5.7343604999999999E-2</v>
      </c>
    </row>
    <row r="27" spans="1:8" ht="15.75" customHeight="1" x14ac:dyDescent="0.25">
      <c r="B27" s="19" t="s">
        <v>89</v>
      </c>
      <c r="C27" s="101">
        <v>1.4167997E-2</v>
      </c>
    </row>
    <row r="28" spans="1:8" ht="15.75" customHeight="1" x14ac:dyDescent="0.25">
      <c r="B28" s="19" t="s">
        <v>103</v>
      </c>
      <c r="C28" s="101">
        <v>0.101559973</v>
      </c>
    </row>
    <row r="29" spans="1:8" ht="15.75" customHeight="1" x14ac:dyDescent="0.25">
      <c r="B29" s="19" t="s">
        <v>86</v>
      </c>
      <c r="C29" s="101">
        <v>0.21960849700000001</v>
      </c>
    </row>
    <row r="30" spans="1:8" ht="15.75" customHeight="1" x14ac:dyDescent="0.25">
      <c r="B30" s="19" t="s">
        <v>4</v>
      </c>
      <c r="C30" s="101">
        <v>5.5062585999999997E-2</v>
      </c>
    </row>
    <row r="31" spans="1:8" ht="15.75" customHeight="1" x14ac:dyDescent="0.25">
      <c r="B31" s="19" t="s">
        <v>80</v>
      </c>
      <c r="C31" s="101">
        <v>0.14229177300000001</v>
      </c>
    </row>
    <row r="32" spans="1:8" ht="15.75" customHeight="1" x14ac:dyDescent="0.25">
      <c r="B32" s="19" t="s">
        <v>85</v>
      </c>
      <c r="C32" s="101">
        <v>3.0837276E-2</v>
      </c>
    </row>
    <row r="33" spans="2:3" ht="15.75" customHeight="1" x14ac:dyDescent="0.25">
      <c r="B33" s="19" t="s">
        <v>100</v>
      </c>
      <c r="C33" s="101">
        <v>8.2024560999999996E-2</v>
      </c>
    </row>
    <row r="34" spans="2:3" ht="15.75" customHeight="1" x14ac:dyDescent="0.25">
      <c r="B34" s="19" t="s">
        <v>87</v>
      </c>
      <c r="C34" s="101">
        <v>0.29710373299999998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qCkKkrUyHtMZ7Rn6BZLJN45SnZBMxWg0I7fz70nMg2dK+OhezpQvoetuE1GX6lB5btPjUxW/vFcoGc3WHWJMgA==" saltValue="vCnfcsnuLtbPgvXt6+4sW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0.71787305407374347</v>
      </c>
      <c r="D2" s="52">
        <f>IFERROR(1-_xlfn.NORM.DIST(_xlfn.NORM.INV(SUM(D4:D5), 0, 1) + 1, 0, 1, TRUE), "")</f>
        <v>0.71787305407374347</v>
      </c>
      <c r="E2" s="52">
        <f>IFERROR(1-_xlfn.NORM.DIST(_xlfn.NORM.INV(SUM(E4:E5), 0, 1) + 1, 0, 1, TRUE), "")</f>
        <v>0.78835828140046849</v>
      </c>
      <c r="F2" s="52">
        <f>IFERROR(1-_xlfn.NORM.DIST(_xlfn.NORM.INV(SUM(F4:F5), 0, 1) + 1, 0, 1, TRUE), "")</f>
        <v>0.66194714301183777</v>
      </c>
      <c r="G2" s="52">
        <f>IFERROR(1-_xlfn.NORM.DIST(_xlfn.NORM.INV(SUM(G4:G5), 0, 1) + 1, 0, 1, TRUE), "")</f>
        <v>0.61735892155936034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0.22467561992625654</v>
      </c>
      <c r="D3" s="52">
        <f>IFERROR(_xlfn.NORM.DIST(_xlfn.NORM.INV(SUM(D4:D5), 0, 1) + 1, 0, 1, TRUE) - SUM(D4:D5), "")</f>
        <v>0.22467561992625654</v>
      </c>
      <c r="E3" s="52">
        <f>IFERROR(_xlfn.NORM.DIST(_xlfn.NORM.INV(SUM(E4:E5), 0, 1) + 1, 0, 1, TRUE) - SUM(E4:E5), "")</f>
        <v>0.17576961259953156</v>
      </c>
      <c r="F3" s="52">
        <f>IFERROR(_xlfn.NORM.DIST(_xlfn.NORM.INV(SUM(F4:F5), 0, 1) + 1, 0, 1, TRUE) - SUM(F4:F5), "")</f>
        <v>0.25992580598816228</v>
      </c>
      <c r="G3" s="52">
        <f>IFERROR(_xlfn.NORM.DIST(_xlfn.NORM.INV(SUM(G4:G5), 0, 1) + 1, 0, 1, TRUE) - SUM(G4:G5), "")</f>
        <v>0.28559215944063965</v>
      </c>
    </row>
    <row r="4" spans="1:15" ht="15.75" customHeight="1" x14ac:dyDescent="0.25">
      <c r="B4" s="5" t="s">
        <v>110</v>
      </c>
      <c r="C4" s="45">
        <v>4.5964250999999998E-2</v>
      </c>
      <c r="D4" s="53">
        <v>4.5964250999999998E-2</v>
      </c>
      <c r="E4" s="53">
        <v>1.7641047999999999E-2</v>
      </c>
      <c r="F4" s="53">
        <v>6.0780543999999999E-2</v>
      </c>
      <c r="G4" s="53">
        <v>7.2927145999999998E-2</v>
      </c>
    </row>
    <row r="5" spans="1:15" ht="15.75" customHeight="1" x14ac:dyDescent="0.25">
      <c r="B5" s="5" t="s">
        <v>106</v>
      </c>
      <c r="C5" s="45">
        <v>1.1487074999999999E-2</v>
      </c>
      <c r="D5" s="53">
        <v>1.1487074999999999E-2</v>
      </c>
      <c r="E5" s="53">
        <v>1.8231058000000001E-2</v>
      </c>
      <c r="F5" s="53">
        <v>1.7346507000000001E-2</v>
      </c>
      <c r="G5" s="53">
        <v>2.4121772999999999E-2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0.69811791722499039</v>
      </c>
      <c r="D8" s="52">
        <f>IFERROR(1-_xlfn.NORM.DIST(_xlfn.NORM.INV(SUM(D10:D11), 0, 1) + 1, 0, 1, TRUE), "")</f>
        <v>0.69811791722499039</v>
      </c>
      <c r="E8" s="52">
        <f>IFERROR(1-_xlfn.NORM.DIST(_xlfn.NORM.INV(SUM(E10:E11), 0, 1) + 1, 0, 1, TRUE), "")</f>
        <v>0.64641387777733006</v>
      </c>
      <c r="F8" s="52">
        <f>IFERROR(1-_xlfn.NORM.DIST(_xlfn.NORM.INV(SUM(F10:F11), 0, 1) + 1, 0, 1, TRUE), "")</f>
        <v>0.69113135431235784</v>
      </c>
      <c r="G8" s="52">
        <f>IFERROR(1-_xlfn.NORM.DIST(_xlfn.NORM.INV(SUM(G10:G11), 0, 1) + 1, 0, 1, TRUE), "")</f>
        <v>0.75698345933007127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0.2375002167750096</v>
      </c>
      <c r="D9" s="52">
        <f>IFERROR(_xlfn.NORM.DIST(_xlfn.NORM.INV(SUM(D10:D11), 0, 1) + 1, 0, 1, TRUE) - SUM(D10:D11), "")</f>
        <v>0.2375002167750096</v>
      </c>
      <c r="E9" s="52">
        <f>IFERROR(_xlfn.NORM.DIST(_xlfn.NORM.INV(SUM(E10:E11), 0, 1) + 1, 0, 1, TRUE) - SUM(E10:E11), "")</f>
        <v>0.26912212712267003</v>
      </c>
      <c r="F9" s="52">
        <f>IFERROR(_xlfn.NORM.DIST(_xlfn.NORM.INV(SUM(F10:F11), 0, 1) + 1, 0, 1, TRUE) - SUM(F10:F11), "")</f>
        <v>0.24193957968764224</v>
      </c>
      <c r="G9" s="52">
        <f>IFERROR(_xlfn.NORM.DIST(_xlfn.NORM.INV(SUM(G10:G11), 0, 1) + 1, 0, 1, TRUE) - SUM(G10:G11), "")</f>
        <v>0.19813341916992866</v>
      </c>
    </row>
    <row r="10" spans="1:15" ht="15.75" customHeight="1" x14ac:dyDescent="0.25">
      <c r="B10" s="5" t="s">
        <v>107</v>
      </c>
      <c r="C10" s="45">
        <v>4.1086869000000012E-2</v>
      </c>
      <c r="D10" s="53">
        <v>4.1086869000000012E-2</v>
      </c>
      <c r="E10" s="53">
        <v>7.7459320999999998E-2</v>
      </c>
      <c r="F10" s="53">
        <v>4.8488903E-2</v>
      </c>
      <c r="G10" s="53">
        <v>3.8238834999999999E-2</v>
      </c>
    </row>
    <row r="11" spans="1:15" ht="15.75" customHeight="1" x14ac:dyDescent="0.25">
      <c r="B11" s="5" t="s">
        <v>119</v>
      </c>
      <c r="C11" s="45">
        <v>2.3294997000000001E-2</v>
      </c>
      <c r="D11" s="53">
        <v>2.3294997000000001E-2</v>
      </c>
      <c r="E11" s="53">
        <v>7.0046741000000003E-3</v>
      </c>
      <c r="F11" s="53">
        <v>1.8440162999999999E-2</v>
      </c>
      <c r="G11" s="53">
        <v>6.6442864999999999E-3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0.40415045649999998</v>
      </c>
      <c r="D14" s="54">
        <v>0.37718054182999999</v>
      </c>
      <c r="E14" s="54">
        <v>0.37718054182999999</v>
      </c>
      <c r="F14" s="54">
        <v>0.19508714863900001</v>
      </c>
      <c r="G14" s="54">
        <v>0.19508714863900001</v>
      </c>
      <c r="H14" s="45">
        <v>0.30299999999999999</v>
      </c>
      <c r="I14" s="55">
        <v>0.30299999999999999</v>
      </c>
      <c r="J14" s="55">
        <v>0.30299999999999999</v>
      </c>
      <c r="K14" s="55">
        <v>0.30299999999999999</v>
      </c>
      <c r="L14" s="45">
        <v>0.23799999999999999</v>
      </c>
      <c r="M14" s="55">
        <v>0.23799999999999999</v>
      </c>
      <c r="N14" s="55">
        <v>0.23799999999999999</v>
      </c>
      <c r="O14" s="55">
        <v>0.23799999999999999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0.22212432409605198</v>
      </c>
      <c r="D15" s="52">
        <f t="shared" si="0"/>
        <v>0.20730144323410263</v>
      </c>
      <c r="E15" s="52">
        <f t="shared" si="0"/>
        <v>0.20730144323410263</v>
      </c>
      <c r="F15" s="52">
        <f t="shared" si="0"/>
        <v>0.10722145758918351</v>
      </c>
      <c r="G15" s="52">
        <f t="shared" si="0"/>
        <v>0.10722145758918351</v>
      </c>
      <c r="H15" s="52">
        <f t="shared" si="0"/>
        <v>0.16653122399999998</v>
      </c>
      <c r="I15" s="52">
        <f t="shared" si="0"/>
        <v>0.16653122399999998</v>
      </c>
      <c r="J15" s="52">
        <f t="shared" si="0"/>
        <v>0.16653122399999998</v>
      </c>
      <c r="K15" s="52">
        <f t="shared" si="0"/>
        <v>0.16653122399999998</v>
      </c>
      <c r="L15" s="52">
        <f t="shared" si="0"/>
        <v>0.130806704</v>
      </c>
      <c r="M15" s="52">
        <f t="shared" si="0"/>
        <v>0.130806704</v>
      </c>
      <c r="N15" s="52">
        <f t="shared" si="0"/>
        <v>0.130806704</v>
      </c>
      <c r="O15" s="52">
        <f t="shared" si="0"/>
        <v>0.130806704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blwtT2XW2+59lXeX2ioefAF/mfh8fsk81RVGYJDxaQZdDzP+RrfjWtsKY/4ovH7rHv4cAfF2A4fi3TmthkAF+w==" saltValue="mjX0ZqYbi5ZB57e2D1/Wa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0.16455739999999999</v>
      </c>
      <c r="D2" s="53">
        <v>7.7588900000000002E-2</v>
      </c>
      <c r="E2" s="53"/>
      <c r="F2" s="53"/>
      <c r="G2" s="53"/>
    </row>
    <row r="3" spans="1:7" x14ac:dyDescent="0.25">
      <c r="B3" s="3" t="s">
        <v>127</v>
      </c>
      <c r="C3" s="53">
        <v>0.2648297</v>
      </c>
      <c r="D3" s="53">
        <v>0.15188209999999999</v>
      </c>
      <c r="E3" s="53"/>
      <c r="F3" s="53"/>
      <c r="G3" s="53"/>
    </row>
    <row r="4" spans="1:7" x14ac:dyDescent="0.25">
      <c r="B4" s="3" t="s">
        <v>126</v>
      </c>
      <c r="C4" s="53">
        <v>0.38233679999999998</v>
      </c>
      <c r="D4" s="53">
        <v>0.4893575</v>
      </c>
      <c r="E4" s="53">
        <v>0.48359873890876798</v>
      </c>
      <c r="F4" s="53">
        <v>0.173986151814461</v>
      </c>
      <c r="G4" s="53"/>
    </row>
    <row r="5" spans="1:7" x14ac:dyDescent="0.25">
      <c r="B5" s="3" t="s">
        <v>125</v>
      </c>
      <c r="C5" s="52">
        <v>0.1882762</v>
      </c>
      <c r="D5" s="52">
        <v>0.28117150000000002</v>
      </c>
      <c r="E5" s="52">
        <f>1-SUM(E2:E4)</f>
        <v>0.51640126109123208</v>
      </c>
      <c r="F5" s="52">
        <f>1-SUM(F2:F4)</f>
        <v>0.82601384818553902</v>
      </c>
      <c r="G5" s="52">
        <f>1-SUM(G2:G4)</f>
        <v>1</v>
      </c>
    </row>
  </sheetData>
  <sheetProtection algorithmName="SHA-512" hashValue="dk9rw/qGKEfNVXAPu4vepvTOzRo1cB8bjvsHdfDWFJgCgBF0NF+U3u65VLFIJI7tA2gpC+5tVXWKuS0zp3qJMg==" saltValue="rvuokSrF4k3NYGiZLB7jP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G6s4pNnZu8CZDK5DyUpIi3FY2Jczjqx0bmmwyl26cXch7UfCPKWXZGcbttiEprgieGax9zf2i4Z9nXsJnfLT+w==" saltValue="CL4Z/YzzmdcWCfHMS/CiX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KUtWn66uePRTahoCp37yMjuyHydoYkVgMJ/EBaW+bk/TCXWD3t5k6452KzLmz+3JO+iFjGJ3JiW1vkzleu2taQ==" saltValue="WPsQ6V35yBWPSINx2M1OD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nMNp5Ei0nT94F0dq1SnC3BQEPJ8OW7HOqSPBHcqYonDzBiOAZ5N1MhDZMITqiLo7Kp4ifvdgQ8QIkISRtoB/yg==" saltValue="qeXt19NPv7UBU1Q7clFDk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y7HyYhwHNTmjXLgpjJ+y51nhxskWyk4G/xO4JEURut0iDvhX89zaZd9KCNN6UCL5mqHqyGRfKeJrnxWXJQgR4Q==" saltValue="7TTOAhehiPcfERyqu53Cw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2024-03-18T01:11:01Z</dcterms:modified>
</cp:coreProperties>
</file>