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3B6077DD-06C7-43BB-A0FE-1518BA027FE4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H39" i="2"/>
  <c r="G39" i="2"/>
  <c r="H38" i="2"/>
  <c r="G38" i="2"/>
  <c r="I38" i="2" s="1"/>
  <c r="A34" i="2"/>
  <c r="A33" i="2"/>
  <c r="A32" i="2"/>
  <c r="A27" i="2"/>
  <c r="A24" i="2"/>
  <c r="A23" i="2"/>
  <c r="A22" i="2"/>
  <c r="A17" i="2"/>
  <c r="A14" i="2"/>
  <c r="I11" i="2"/>
  <c r="H11" i="2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A3" i="2"/>
  <c r="H2" i="2"/>
  <c r="I2" i="2" s="1"/>
  <c r="G2" i="2"/>
  <c r="A2" i="2"/>
  <c r="A39" i="2" s="1"/>
  <c r="C33" i="1"/>
  <c r="C20" i="1"/>
  <c r="A15" i="2" l="1"/>
  <c r="A25" i="2"/>
  <c r="A35" i="2"/>
  <c r="A16" i="2"/>
  <c r="A26" i="2"/>
  <c r="A38" i="2"/>
  <c r="A18" i="2"/>
  <c r="A30" i="2"/>
  <c r="A19" i="2"/>
  <c r="A31" i="2"/>
  <c r="I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<sst xmlns="http://schemas.openxmlformats.org/spreadsheetml/2006/main" count="2092" uniqueCount="341">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</sst>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12304.24243164064</v>
      </c>
    </row>
    <row r="8" spans="1:3" ht="15" customHeight="1" x14ac:dyDescent="0.25">
      <c r="B8" s="5" t="s">
        <v>44</v>
      </c>
      <c r="C8" s="44">
        <v>0.01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0.78687103271484404</v>
      </c>
    </row>
    <row r="11" spans="1:3" ht="15" customHeight="1" x14ac:dyDescent="0.25">
      <c r="B11" s="5" t="s">
        <v>49</v>
      </c>
      <c r="C11" s="45">
        <v>0.70400000000000007</v>
      </c>
    </row>
    <row r="12" spans="1:3" ht="15" customHeight="1" x14ac:dyDescent="0.25">
      <c r="B12" s="5" t="s">
        <v>41</v>
      </c>
      <c r="C12" s="45">
        <v>0.72</v>
      </c>
    </row>
    <row r="13" spans="1:3" ht="15" customHeight="1" x14ac:dyDescent="0.25">
      <c r="B13" s="5" t="s">
        <v>62</v>
      </c>
      <c r="C13" s="45">
        <v>0.52100000000000002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2.0899999999999998E-2</v>
      </c>
    </row>
    <row r="24" spans="1:3" ht="15" customHeight="1" x14ac:dyDescent="0.25">
      <c r="B24" s="15" t="s">
        <v>46</v>
      </c>
      <c r="C24" s="45">
        <v>0.42159999999999997</v>
      </c>
    </row>
    <row r="25" spans="1:3" ht="15" customHeight="1" x14ac:dyDescent="0.25">
      <c r="B25" s="15" t="s">
        <v>47</v>
      </c>
      <c r="C25" s="45">
        <v>0.4854</v>
      </c>
    </row>
    <row r="26" spans="1:3" ht="15" customHeight="1" x14ac:dyDescent="0.25">
      <c r="B26" s="15" t="s">
        <v>48</v>
      </c>
      <c r="C26" s="45">
        <v>7.2099999999999997E-2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0.22272866450000001</v>
      </c>
    </row>
    <row r="30" spans="1:3" ht="14.25" customHeight="1" x14ac:dyDescent="0.25">
      <c r="B30" s="25" t="s">
        <v>63</v>
      </c>
      <c r="C30" s="99">
        <v>0.11672141079999999</v>
      </c>
    </row>
    <row r="31" spans="1:3" ht="14.25" customHeight="1" x14ac:dyDescent="0.25">
      <c r="B31" s="25" t="s">
        <v>10</v>
      </c>
      <c r="C31" s="99">
        <v>0.1612750433</v>
      </c>
    </row>
    <row r="32" spans="1:3" ht="14.25" customHeight="1" x14ac:dyDescent="0.25">
      <c r="B32" s="25" t="s">
        <v>11</v>
      </c>
      <c r="C32" s="99">
        <v>0.49927488139999998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7.4241089134413096</v>
      </c>
    </row>
    <row r="38" spans="1:5" ht="15" customHeight="1" x14ac:dyDescent="0.25">
      <c r="B38" s="11" t="s">
        <v>35</v>
      </c>
      <c r="C38" s="43">
        <v>14.2913433059379</v>
      </c>
      <c r="D38" s="12"/>
      <c r="E38" s="13"/>
    </row>
    <row r="39" spans="1:5" ht="15" customHeight="1" x14ac:dyDescent="0.25">
      <c r="B39" s="11" t="s">
        <v>61</v>
      </c>
      <c r="C39" s="43">
        <v>16.6231647805592</v>
      </c>
      <c r="D39" s="12"/>
      <c r="E39" s="12"/>
    </row>
    <row r="40" spans="1:5" ht="15" customHeight="1" x14ac:dyDescent="0.25">
      <c r="B40" s="11" t="s">
        <v>36</v>
      </c>
      <c r="C40" s="100">
        <v>0.52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7.70097729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0</v>
      </c>
      <c r="D45" s="12"/>
    </row>
    <row r="46" spans="1:5" ht="15.75" customHeight="1" x14ac:dyDescent="0.25">
      <c r="B46" s="11" t="s">
        <v>51</v>
      </c>
      <c r="C46" s="45">
        <v>0</v>
      </c>
      <c r="D46" s="12"/>
    </row>
    <row r="47" spans="1:5" ht="15.75" customHeight="1" x14ac:dyDescent="0.25">
      <c r="B47" s="11" t="s">
        <v>59</v>
      </c>
      <c r="C47" s="45">
        <v>0</v>
      </c>
      <c r="D47" s="12"/>
      <c r="E47" s="13"/>
    </row>
    <row r="48" spans="1:5" ht="15" customHeight="1" x14ac:dyDescent="0.25">
      <c r="B48" s="11" t="s">
        <v>58</v>
      </c>
      <c r="C48" s="46">
        <v>0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0</v>
      </c>
      <c r="D51" s="12"/>
    </row>
    <row r="52" spans="1:4" ht="15" customHeight="1" x14ac:dyDescent="0.25">
      <c r="B52" s="11" t="s">
        <v>13</v>
      </c>
      <c r="C52" s="100">
        <v>0</v>
      </c>
    </row>
    <row r="53" spans="1:4" ht="15.75" customHeight="1" x14ac:dyDescent="0.25">
      <c r="B53" s="11" t="s">
        <v>16</v>
      </c>
      <c r="C53" s="100">
        <v>0</v>
      </c>
    </row>
    <row r="54" spans="1:4" ht="15.75" customHeight="1" x14ac:dyDescent="0.25">
      <c r="B54" s="11" t="s">
        <v>14</v>
      </c>
      <c r="C54" s="100">
        <v>0</v>
      </c>
    </row>
    <row r="55" spans="1:4" ht="15.75" customHeight="1" x14ac:dyDescent="0.25">
      <c r="B55" s="11" t="s">
        <v>15</v>
      </c>
      <c r="C55" s="100">
        <v>0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0</v>
      </c>
    </row>
    <row r="59" spans="1:4" ht="15.75" customHeight="1" x14ac:dyDescent="0.25">
      <c r="B59" s="11" t="s">
        <v>40</v>
      </c>
      <c r="C59" s="45">
        <v>0.58581800000000006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hAP8dUb0smBBC/PS8QMHY7DsCZcPi8sNzRNptnZv9kvaJchmcuAz/11LncyyXr8r59amC/71useXwMzXgnOsWg==" saltValue="mMk4iwwi3tOrYksq0dYYT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0.29456317551094802</v>
      </c>
      <c r="C2" s="98">
        <v>0.95</v>
      </c>
      <c r="D2" s="56">
        <v>55.507503876711553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39.823604613076341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374.86417937488761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2.1552022403043969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12.95590405687226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12.95590405687226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12.95590405687226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12.95590405687226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12.95590405687226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12.95590405687226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0.51481442842101999</v>
      </c>
      <c r="C16" s="98">
        <v>0.95</v>
      </c>
      <c r="D16" s="56">
        <v>0.6626698567676067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0.71200000000000008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8.6538627513423272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8.6538627513423272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5.3412628169999997E-2</v>
      </c>
      <c r="C21" s="98">
        <v>0.95</v>
      </c>
      <c r="D21" s="56">
        <v>28.257105296829788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22.328246958423339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1.7856991289999999E-2</v>
      </c>
      <c r="C23" s="98">
        <v>0.95</v>
      </c>
      <c r="D23" s="56">
        <v>4.2441655453988991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0.77428758402628906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0.26130320601981299</v>
      </c>
      <c r="C27" s="98">
        <v>0.95</v>
      </c>
      <c r="D27" s="56">
        <v>18.814934548265089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0.63037769320000003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107.8921549536976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2.1129719322902618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0.35571922</v>
      </c>
      <c r="C32" s="98">
        <v>0.95</v>
      </c>
      <c r="D32" s="56">
        <v>1.417065121738269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0.93445270913102807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4.0757999420000003E-2</v>
      </c>
      <c r="C38" s="98">
        <v>0.95</v>
      </c>
      <c r="D38" s="56">
        <v>4.9685392525961998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0.53491382600000004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9V+97g2haLBbD++yjlAQaLj2bc+t0nB8MwtzmjfsIdufAW5NJG6ZotM6TFw8R0FBmRnNHrTKVRZGVAjHYCTt8Q==" saltValue="FKhZfmiBIc+qIIRuFafpq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OhCRrhB9AaucXFXYKg6HiH119kt1kRrVxG+1GnlRlE5eeqaIpMwXIWTCGoiQbAIq8qrp3LzgrsV9YkfVCHNdJg==" saltValue="ZleMRZ3cL2LDbUYxO5x5+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3xn+Zn/xFvG40+s0kDlw1qIvTfRROfzdaABFd118LrjEtaLKB864u5GQG9vH/swrE1mOUdn2cqwsOtKZR28DYQ==" saltValue="fhddlu3mTsYAc8TfSD8NR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0</v>
      </c>
      <c r="C2" s="21">
        <f>'Entradas de población-año base'!C52</f>
        <v>0</v>
      </c>
      <c r="D2" s="21">
        <f>'Entradas de población-año base'!C53</f>
        <v>0</v>
      </c>
      <c r="E2" s="21">
        <f>'Entradas de población-año base'!C54</f>
        <v>0</v>
      </c>
      <c r="F2" s="21">
        <f>'Entradas de población-año base'!C55</f>
        <v>0</v>
      </c>
    </row>
    <row r="3" spans="1:6" ht="15.75" customHeight="1" x14ac:dyDescent="0.25">
      <c r="A3" s="3" t="s">
        <v>6</v>
      </c>
      <c r="B3" s="21">
        <f>frac_mam_1month * 2.6</f>
        <v>5.7191172999999998E-2</v>
      </c>
      <c r="C3" s="21">
        <f>frac_mam_1_5months * 2.6</f>
        <v>5.7191172999999998E-2</v>
      </c>
      <c r="D3" s="21">
        <f>frac_mam_6_11months * 2.6</f>
        <v>6.0216366600000001E-2</v>
      </c>
      <c r="E3" s="21">
        <f>frac_mam_12_23months * 2.6</f>
        <v>0</v>
      </c>
      <c r="F3" s="21">
        <f>frac_mam_24_59months * 2.6</f>
        <v>1.1971552580000001E-2</v>
      </c>
    </row>
    <row r="4" spans="1:6" ht="15.75" customHeight="1" x14ac:dyDescent="0.25">
      <c r="A4" s="3" t="s">
        <v>207</v>
      </c>
      <c r="B4" s="21">
        <f>frac_sam_1month * 2.6</f>
        <v>0</v>
      </c>
      <c r="C4" s="21">
        <f>frac_sam_1_5months * 2.6</f>
        <v>0</v>
      </c>
      <c r="D4" s="21">
        <f>frac_sam_6_11months * 2.6</f>
        <v>0</v>
      </c>
      <c r="E4" s="21">
        <f>frac_sam_12_23months * 2.6</f>
        <v>0</v>
      </c>
      <c r="F4" s="21">
        <f>frac_sam_24_59months * 2.6</f>
        <v>1.4877572060000002E-2</v>
      </c>
    </row>
  </sheetData>
  <sheetProtection algorithmName="SHA-512" hashValue="cr+OogfhiLHh3A3M2fA7juqe1isHcxRMbNTq62lyPxXKN01pFL+rc4xjCBq4vmnTBVO6OIrg00PA7jGBOJLBLA==" saltValue="eTWIsc7H7LMbdnQr0tpjX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0.01</v>
      </c>
      <c r="E2" s="60">
        <f>food_insecure</f>
        <v>0.01</v>
      </c>
      <c r="F2" s="60">
        <f>food_insecure</f>
        <v>0.01</v>
      </c>
      <c r="G2" s="60">
        <f>food_insecure</f>
        <v>0.01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0.01</v>
      </c>
      <c r="F5" s="60">
        <f>food_insecure</f>
        <v>0.01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0</v>
      </c>
      <c r="D7" s="60">
        <f>diarrhoea_1_5mo*frac_diarrhea_severe</f>
        <v>0</v>
      </c>
      <c r="E7" s="60">
        <f>diarrhoea_6_11mo*frac_diarrhea_severe</f>
        <v>0</v>
      </c>
      <c r="F7" s="60">
        <f>diarrhoea_12_23mo*frac_diarrhea_severe</f>
        <v>0</v>
      </c>
      <c r="G7" s="60">
        <f>diarrhoea_24_59mo*frac_diarrhea_severe</f>
        <v>0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0.01</v>
      </c>
      <c r="F8" s="60">
        <f>food_insecure</f>
        <v>0.01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0.01</v>
      </c>
      <c r="F9" s="60">
        <f>food_insecure</f>
        <v>0.01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0</v>
      </c>
      <c r="D12" s="60">
        <f>diarrhoea_1_5mo*frac_diarrhea_severe</f>
        <v>0</v>
      </c>
      <c r="E12" s="60">
        <f>diarrhoea_6_11mo*frac_diarrhea_severe</f>
        <v>0</v>
      </c>
      <c r="F12" s="60">
        <f>diarrhoea_12_23mo*frac_diarrhea_severe</f>
        <v>0</v>
      </c>
      <c r="G12" s="60">
        <f>diarrhoea_24_59mo*frac_diarrhea_severe</f>
        <v>0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0.01</v>
      </c>
      <c r="I15" s="60">
        <f>food_insecure</f>
        <v>0.01</v>
      </c>
      <c r="J15" s="60">
        <f>food_insecure</f>
        <v>0.01</v>
      </c>
      <c r="K15" s="60">
        <f>food_insecure</f>
        <v>0.01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0.70400000000000007</v>
      </c>
      <c r="I18" s="60">
        <f>frac_PW_health_facility</f>
        <v>0.70400000000000007</v>
      </c>
      <c r="J18" s="60">
        <f>frac_PW_health_facility</f>
        <v>0.70400000000000007</v>
      </c>
      <c r="K18" s="60">
        <f>frac_PW_health_facility</f>
        <v>0.70400000000000007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0.52100000000000002</v>
      </c>
      <c r="M24" s="60">
        <f>famplan_unmet_need</f>
        <v>0.52100000000000002</v>
      </c>
      <c r="N24" s="60">
        <f>famplan_unmet_need</f>
        <v>0.52100000000000002</v>
      </c>
      <c r="O24" s="60">
        <f>famplan_unmet_need</f>
        <v>0.52100000000000002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0.10488076480102523</v>
      </c>
      <c r="M25" s="60">
        <f>(1-food_insecure)*(0.49)+food_insecure*(0.7)</f>
        <v>0.49209999999999998</v>
      </c>
      <c r="N25" s="60">
        <f>(1-food_insecure)*(0.49)+food_insecure*(0.7)</f>
        <v>0.49209999999999998</v>
      </c>
      <c r="O25" s="60">
        <f>(1-food_insecure)*(0.49)+food_insecure*(0.7)</f>
        <v>0.49209999999999998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4.4948899200439395E-2</v>
      </c>
      <c r="M26" s="60">
        <f>(1-food_insecure)*(0.21)+food_insecure*(0.3)</f>
        <v>0.2109</v>
      </c>
      <c r="N26" s="60">
        <f>(1-food_insecure)*(0.21)+food_insecure*(0.3)</f>
        <v>0.2109</v>
      </c>
      <c r="O26" s="60">
        <f>(1-food_insecure)*(0.21)+food_insecure*(0.3)</f>
        <v>0.2109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6.3299303283691322E-2</v>
      </c>
      <c r="M27" s="60">
        <f>(1-food_insecure)*(0.3)</f>
        <v>0.29699999999999999</v>
      </c>
      <c r="N27" s="60">
        <f>(1-food_insecure)*(0.3)</f>
        <v>0.29699999999999999</v>
      </c>
      <c r="O27" s="60">
        <f>(1-food_insecure)*(0.3)</f>
        <v>0.29699999999999999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0.78687103271484404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ml5CrWjjG8JBgHJpresjlAB76RSSS0setIBgFynNsW37DOCnOtsw+E1krk/0POD6fTY4DL2Uq0c/VaeMskReg==" saltValue="wsNqrZertQHtK9az97une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FrWvSm44IcpO2qh38Zsz+wKVea47tmrVrhPRNlQPZCXnTA4tDgQv8oT8kWDGFxx3Mi/nGqESYknc1FlHS+uLWg==" saltValue="pzi6IJTMXbr2AKiDkpHYW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rZeDG/0LofogbZLajxEHNLHCuSp/oG7s1dNo1bgQJgPnXQ7WBaPMqZ7EUlfJZUz48r3asAY9mCXFVBOXo6upJA==" saltValue="4VJsNZc/KJk4HZ0b91EX7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KZTKZwFG28ImC3ewKLJcy30dz9vNrNNrBCrOqCCzDWbFxXzhy0mt4h/HOeZjfHru2xORp20Q2P7f/6yBFwlPng==" saltValue="pM1YWZYAGWy0HYmn32axC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rcgLqB2CXw+FngZf25a8P0MBhdAeChtr57GwOhzdEH21qd1Kh7+3l46VtysPvqm7sJB8WV/B7mNTXvDJBow/hQ==" saltValue="oF0ku7HBgLdu04UDGXntm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6AtZPqKBgyuYdfeNhjmtRncOvxYnDm5GxDi4zHaiBvzMzTRecNyLuWGXZNyaqzsUuEaUBAZ33QwqvOSWA09uVQ==" saltValue="QvfFDxHBLNXTrJpOgIc/E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2569.929599999999</v>
      </c>
      <c r="C2" s="49">
        <v>6000</v>
      </c>
      <c r="D2" s="49">
        <v>9500</v>
      </c>
      <c r="E2" s="49">
        <v>1006000</v>
      </c>
      <c r="F2" s="49">
        <v>832000</v>
      </c>
      <c r="G2" s="17">
        <f t="shared" ref="G2:G11" si="0">C2+D2+E2+F2</f>
        <v>1853500</v>
      </c>
      <c r="H2" s="17">
        <f t="shared" ref="H2:H11" si="1">(B2 + stillbirth*B2/(1000-stillbirth))/(1-abortion)</f>
        <v>2943.0388205753839</v>
      </c>
      <c r="I2" s="17">
        <f t="shared" ref="I2:I11" si="2">G2-H2</f>
        <v>1850556.9611794245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2590.8188</v>
      </c>
      <c r="C3" s="50">
        <v>6000</v>
      </c>
      <c r="D3" s="50">
        <v>9600</v>
      </c>
      <c r="E3" s="50">
        <v>1001000</v>
      </c>
      <c r="F3" s="50">
        <v>855000</v>
      </c>
      <c r="G3" s="17">
        <f t="shared" si="0"/>
        <v>1871600</v>
      </c>
      <c r="H3" s="17">
        <f t="shared" si="1"/>
        <v>2966.9607702392054</v>
      </c>
      <c r="I3" s="17">
        <f t="shared" si="2"/>
        <v>1868633.0392297609</v>
      </c>
    </row>
    <row r="4" spans="1:9" ht="15.75" customHeight="1" x14ac:dyDescent="0.25">
      <c r="A4" s="5">
        <f t="shared" si="3"/>
        <v>2023</v>
      </c>
      <c r="B4" s="49">
        <v>2611.6716000000001</v>
      </c>
      <c r="C4" s="50">
        <v>6100</v>
      </c>
      <c r="D4" s="50">
        <v>9800</v>
      </c>
      <c r="E4" s="50">
        <v>991000</v>
      </c>
      <c r="F4" s="50">
        <v>879000</v>
      </c>
      <c r="G4" s="17">
        <f t="shared" si="0"/>
        <v>1885900</v>
      </c>
      <c r="H4" s="17">
        <f t="shared" si="1"/>
        <v>2990.8410352541287</v>
      </c>
      <c r="I4" s="17">
        <f t="shared" si="2"/>
        <v>1882909.1589647459</v>
      </c>
    </row>
    <row r="5" spans="1:9" ht="15.75" customHeight="1" x14ac:dyDescent="0.25">
      <c r="A5" s="5">
        <f t="shared" si="3"/>
        <v>2024</v>
      </c>
      <c r="B5" s="49">
        <v>2632.4879999999989</v>
      </c>
      <c r="C5" s="50">
        <v>6200</v>
      </c>
      <c r="D5" s="50">
        <v>9900</v>
      </c>
      <c r="E5" s="50">
        <v>977000</v>
      </c>
      <c r="F5" s="50">
        <v>903000</v>
      </c>
      <c r="G5" s="17">
        <f t="shared" si="0"/>
        <v>1896100</v>
      </c>
      <c r="H5" s="17">
        <f t="shared" si="1"/>
        <v>3014.6796156201517</v>
      </c>
      <c r="I5" s="17">
        <f t="shared" si="2"/>
        <v>1893085.3203843799</v>
      </c>
    </row>
    <row r="6" spans="1:9" ht="15.75" customHeight="1" x14ac:dyDescent="0.25">
      <c r="A6" s="5">
        <f t="shared" si="3"/>
        <v>2025</v>
      </c>
      <c r="B6" s="49">
        <v>2653.268</v>
      </c>
      <c r="C6" s="50">
        <v>6200</v>
      </c>
      <c r="D6" s="50">
        <v>10100</v>
      </c>
      <c r="E6" s="50">
        <v>961000</v>
      </c>
      <c r="F6" s="50">
        <v>924000</v>
      </c>
      <c r="G6" s="17">
        <f t="shared" si="0"/>
        <v>1901300</v>
      </c>
      <c r="H6" s="17">
        <f t="shared" si="1"/>
        <v>3038.4765113372791</v>
      </c>
      <c r="I6" s="17">
        <f t="shared" si="2"/>
        <v>1898261.5234886627</v>
      </c>
    </row>
    <row r="7" spans="1:9" ht="15.75" customHeight="1" x14ac:dyDescent="0.25">
      <c r="A7" s="5">
        <f t="shared" si="3"/>
        <v>2026</v>
      </c>
      <c r="B7" s="49">
        <v>2676.5855999999999</v>
      </c>
      <c r="C7" s="50">
        <v>6200</v>
      </c>
      <c r="D7" s="50">
        <v>10300</v>
      </c>
      <c r="E7" s="50">
        <v>941000</v>
      </c>
      <c r="F7" s="50">
        <v>944000</v>
      </c>
      <c r="G7" s="17">
        <f t="shared" si="0"/>
        <v>1901500</v>
      </c>
      <c r="H7" s="17">
        <f t="shared" si="1"/>
        <v>3065.1794225775907</v>
      </c>
      <c r="I7" s="17">
        <f t="shared" si="2"/>
        <v>1898434.8205774224</v>
      </c>
    </row>
    <row r="8" spans="1:9" ht="15.75" customHeight="1" x14ac:dyDescent="0.25">
      <c r="A8" s="5">
        <f t="shared" si="3"/>
        <v>2027</v>
      </c>
      <c r="B8" s="49">
        <v>2699.9108000000001</v>
      </c>
      <c r="C8" s="50">
        <v>6100</v>
      </c>
      <c r="D8" s="50">
        <v>10400</v>
      </c>
      <c r="E8" s="50">
        <v>918000</v>
      </c>
      <c r="F8" s="50">
        <v>961000</v>
      </c>
      <c r="G8" s="17">
        <f t="shared" si="0"/>
        <v>1895500</v>
      </c>
      <c r="H8" s="17">
        <f t="shared" si="1"/>
        <v>3091.8910372061337</v>
      </c>
      <c r="I8" s="17">
        <f t="shared" si="2"/>
        <v>1892408.1089627938</v>
      </c>
    </row>
    <row r="9" spans="1:9" ht="15.75" customHeight="1" x14ac:dyDescent="0.25">
      <c r="A9" s="5">
        <f t="shared" si="3"/>
        <v>2028</v>
      </c>
      <c r="B9" s="49">
        <v>2723.2435999999998</v>
      </c>
      <c r="C9" s="50">
        <v>6000</v>
      </c>
      <c r="D9" s="50">
        <v>10500</v>
      </c>
      <c r="E9" s="50">
        <v>894000</v>
      </c>
      <c r="F9" s="50">
        <v>976000</v>
      </c>
      <c r="G9" s="17">
        <f t="shared" si="0"/>
        <v>1886500</v>
      </c>
      <c r="H9" s="17">
        <f t="shared" si="1"/>
        <v>3118.6113552229072</v>
      </c>
      <c r="I9" s="17">
        <f t="shared" si="2"/>
        <v>1883381.388644777</v>
      </c>
    </row>
    <row r="10" spans="1:9" ht="15.75" customHeight="1" x14ac:dyDescent="0.25">
      <c r="A10" s="5">
        <f t="shared" si="3"/>
        <v>2029</v>
      </c>
      <c r="B10" s="49">
        <v>2746.5839999999989</v>
      </c>
      <c r="C10" s="50">
        <v>6000</v>
      </c>
      <c r="D10" s="50">
        <v>10700</v>
      </c>
      <c r="E10" s="50">
        <v>870000</v>
      </c>
      <c r="F10" s="50">
        <v>986000</v>
      </c>
      <c r="G10" s="17">
        <f t="shared" si="0"/>
        <v>1872700</v>
      </c>
      <c r="H10" s="17">
        <f t="shared" si="1"/>
        <v>3145.3403766279121</v>
      </c>
      <c r="I10" s="17">
        <f t="shared" si="2"/>
        <v>1869554.6596233721</v>
      </c>
    </row>
    <row r="11" spans="1:9" ht="15.75" customHeight="1" x14ac:dyDescent="0.25">
      <c r="A11" s="5">
        <f t="shared" si="3"/>
        <v>2030</v>
      </c>
      <c r="B11" s="49">
        <v>2769.9319999999998</v>
      </c>
      <c r="C11" s="50">
        <v>5900</v>
      </c>
      <c r="D11" s="50">
        <v>10800</v>
      </c>
      <c r="E11" s="50">
        <v>848000</v>
      </c>
      <c r="F11" s="50">
        <v>991000</v>
      </c>
      <c r="G11" s="17">
        <f t="shared" si="0"/>
        <v>1855700</v>
      </c>
      <c r="H11" s="17">
        <f t="shared" si="1"/>
        <v>3172.0781014211502</v>
      </c>
      <c r="I11" s="17">
        <f t="shared" si="2"/>
        <v>1852527.9218985788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E3wuKh3JB1313JTmmEFUhDt0t8Aba8endtSVZqKe6Mq/HtTTe1OtmATDme0AZ6t0x7hktizJ56fSkH7khoEig==" saltValue="zDe0shUPzWJGH9dVw5+Dp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30.380501531440231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30.380501531440231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2.2582063792461833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2.2582063792461833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3.6708304686917672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3.6708304686917672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1.7217193277828313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1.7217193277828313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3.0789628954602475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3.0789628954602475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5yCoRv2pCYX40ulVkKAeTwnclfsf/1sQQdGROf6TDNQvO/fqSzJxK8kSL8RgxWr4J9GQdl8bJ+tOuQBRGnCjeQ==" saltValue="ukvAG6mvnPK8aoOxZ2UYl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jSnw+CFfDhbfdycmM7NbprXrNszbbNUH/hpCe70R8eByqBXA911NcBsKdo3GV+bewpIknIrlXpyfksfUFa5ezg==" saltValue="QgGTxvZiWjwX6WsRRUsW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86KMuW5tTHjtylhnnTiyudd5AO36Vl0ImfqRknwiBJTy6VlSy4+elK1qw9r5v5TECW6s+/4szDp7ukGfAi2K6Q==" saltValue="TmxSSwOaqxE4H18fn0l4K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0.63917235819542673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0.63218165418292727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0.87962033685510133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0.87638716820010165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0.87962033685510133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0.87638716820010165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0.4391155185161606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0.43169507700807419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0.84954164933324894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0.84564238868385411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0.84954164933324894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0.84564238868385411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0.91973534823290326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0.91747851507092903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0.90970551358204188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0.90719512376142264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0.90970551358204188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0.90719512376142264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OhE5UpH6C1ooeCcQGfMFGOqiv2ppzkzp2AwrhNIcRs9Pq1tBwZl80cCsotz/clQm25+k5MTPwaln91Pe9+kODw==" saltValue="AAa1Hm9DulfzAMEgllwKB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oscK++Tgiq3HdvJesFozffOcxnbwGpwotAk1fPEL+KNI4OPM9navYhzsEaq9lgo72//XRLHhEQ7A49RQaLdc0g==" saltValue="/oT/fa14+Ij/iLPeKnMl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0.63748135688821816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0.68385227089359624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0.68385227089359624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0.64675010092854257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0.64675010092854257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0.64675010092854257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0.64675010092854257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0.67068121942039893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0.67068121942039893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0.67068121942039893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0.67068121942039893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0.73229187753285785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0.77089381721288996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0.77089381721288996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0.74012474012474005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0.74012474012474005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0.74012474012474005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0.74012474012474005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0.76007677543186181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0.76007677543186181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0.76007677543186181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0.76007677543186181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0.44530231847418161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0.49685338048850136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0.49685338048850136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0.45528609321712765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0.45528609321712765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0.45528609321712765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0.45528609321712765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0.48179524152847875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0.48179524152847875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0.48179524152847875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0.48179524152847875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0.61474104175336575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0.6624806630170903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0.6624806630170903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0.62424849699398788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0.62424849699398788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0.62424849699398788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0.62424849699398788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0.648876404494382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0.648876404494382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0.648876404494382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0.648876404494382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0.95673101611636802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0.96453737973001497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0.96453737973001497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0.95837033747779765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0.95837033747779765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0.95837033747779765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0.95837033747779765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0.96241731809981956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0.96241731809981956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0.96241731809981956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0.96241731809981956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0.88718803632388732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0.9063123596975029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0.9063123596975029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0.89116238572050488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0.89116238572050488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0.89116238572050488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0.89116238572050488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0.90106846062524737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0.90106846062524737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0.90106846062524737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0.90106846062524737</v>
      </c>
    </row>
  </sheetData>
  <sheetProtection algorithmName="SHA-512" hashValue="lAwAu8GPvFe1H80h8XEyK9Aql1QD1Dq6JJGic6aya5fcsp3hT8IJnp1ZGpcsjauA0wc227SZl9oSdPrmVTgbqQ==" saltValue="XeOyUOX3G2H49FLqNZ7H9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 t="e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#DIV/0!</v>
      </c>
      <c r="E3" s="90" t="e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#DIV/0!</v>
      </c>
      <c r="F3" s="90" t="e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#DIV/0!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0.75080758295506322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0.74770707686121862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0.74748244956920917</v>
      </c>
      <c r="F5" s="90" t="e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#DIV/0!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0.75101772574095416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 t="e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#DIV/0!</v>
      </c>
      <c r="E10" s="90" t="e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#DIV/0!</v>
      </c>
      <c r="F10" s="90" t="e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#DIV/0!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0.64804289029428674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0.6442695702930229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0.64399669695125017</v>
      </c>
      <c r="F12" s="90" t="e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#DIV/0!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0.64829909944469744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 t="e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#DIV/0!</v>
      </c>
      <c r="E17" s="90" t="e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#DIV/0!</v>
      </c>
      <c r="F17" s="90" t="e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#DIV/0!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0.86138519504332711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0.8594028799008987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0.8592589811719471</v>
      </c>
      <c r="F19" s="90" t="e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#DIV/0!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0.86151928742310013</v>
      </c>
    </row>
  </sheetData>
  <sheetProtection algorithmName="SHA-512" hashValue="Pi++J+5+Jfb+UuTGboQ/a9NKyMRBxZSnSe38WHOv0QG8zGw6ZalXOXLrEE9+6f6vdbBVbef6IKwWoD/9kCqGzg==" saltValue="9AR4FlXjJv6jDyaxITs3o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zZULuLwDfmmmPAM/OHLzmj/wjRROt2KgoW0P3JjdL5cVslvFdDHoeGL/ST6WYzk2XjTb90VMM/UKU0bDl5K1lQ==" saltValue="OEkRnff4TaQDJR9KI4r2d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X1NPaw9S4jARwwmFym2qNGZqd2htbsE0qrx+RjCTVJRSlNY6WTbriLZpOYfJEeCHPAmcVFRub8fZRGmIs7s4kw==" saltValue="DsPlsDLpGaeiNJ4t5Bn6F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9.0669893888639302E-2</v>
      </c>
    </row>
    <row r="5" spans="1:8" ht="15.75" customHeight="1" x14ac:dyDescent="0.25">
      <c r="B5" s="19" t="s">
        <v>95</v>
      </c>
      <c r="C5" s="101">
        <v>5.621668986338469E-2</v>
      </c>
    </row>
    <row r="6" spans="1:8" ht="15.75" customHeight="1" x14ac:dyDescent="0.25">
      <c r="B6" s="19" t="s">
        <v>91</v>
      </c>
      <c r="C6" s="101">
        <v>0.11623773492552</v>
      </c>
    </row>
    <row r="7" spans="1:8" ht="15.75" customHeight="1" x14ac:dyDescent="0.25">
      <c r="B7" s="19" t="s">
        <v>96</v>
      </c>
      <c r="C7" s="101">
        <v>0.4121280655674377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0.25134860197247971</v>
      </c>
    </row>
    <row r="10" spans="1:8" ht="15.75" customHeight="1" x14ac:dyDescent="0.25">
      <c r="B10" s="19" t="s">
        <v>94</v>
      </c>
      <c r="C10" s="101">
        <v>7.3399013782538505E-2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9.2834424305890298E-2</v>
      </c>
      <c r="D14" s="55">
        <v>9.2834424305890298E-2</v>
      </c>
      <c r="E14" s="55">
        <v>9.2834424305890298E-2</v>
      </c>
      <c r="F14" s="55">
        <v>9.2834424305890298E-2</v>
      </c>
    </row>
    <row r="15" spans="1:8" ht="15.75" customHeight="1" x14ac:dyDescent="0.25">
      <c r="B15" s="19" t="s">
        <v>102</v>
      </c>
      <c r="C15" s="101">
        <v>0.1564011073419434</v>
      </c>
      <c r="D15" s="101">
        <v>0.1564011073419434</v>
      </c>
      <c r="E15" s="101">
        <v>0.1564011073419434</v>
      </c>
      <c r="F15" s="101">
        <v>0.1564011073419434</v>
      </c>
    </row>
    <row r="16" spans="1:8" ht="15.75" customHeight="1" x14ac:dyDescent="0.25">
      <c r="B16" s="19" t="s">
        <v>2</v>
      </c>
      <c r="C16" s="101">
        <v>2.68963821279137E-2</v>
      </c>
      <c r="D16" s="101">
        <v>2.68963821279137E-2</v>
      </c>
      <c r="E16" s="101">
        <v>2.68963821279137E-2</v>
      </c>
      <c r="F16" s="101">
        <v>2.68963821279137E-2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0.17609758581491011</v>
      </c>
      <c r="D21" s="101">
        <v>0.17609758581491011</v>
      </c>
      <c r="E21" s="101">
        <v>0.17609758581491011</v>
      </c>
      <c r="F21" s="101">
        <v>0.17609758581491011</v>
      </c>
    </row>
    <row r="22" spans="1:8" ht="15.75" customHeight="1" x14ac:dyDescent="0.25">
      <c r="B22" s="19" t="s">
        <v>99</v>
      </c>
      <c r="C22" s="101">
        <v>0.54777050040934239</v>
      </c>
      <c r="D22" s="101">
        <v>0.54777050040934239</v>
      </c>
      <c r="E22" s="101">
        <v>0.54777050040934239</v>
      </c>
      <c r="F22" s="101">
        <v>0.54777050040934239</v>
      </c>
    </row>
    <row r="23" spans="1:8" ht="15.75" customHeight="1" x14ac:dyDescent="0.25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4.7850161000000002E-2</v>
      </c>
    </row>
    <row r="27" spans="1:8" ht="15.75" customHeight="1" x14ac:dyDescent="0.25">
      <c r="B27" s="19" t="s">
        <v>89</v>
      </c>
      <c r="C27" s="101">
        <v>1.8526506000000002E-2</v>
      </c>
    </row>
    <row r="28" spans="1:8" ht="15.75" customHeight="1" x14ac:dyDescent="0.25">
      <c r="B28" s="19" t="s">
        <v>103</v>
      </c>
      <c r="C28" s="101">
        <v>0.23087115</v>
      </c>
    </row>
    <row r="29" spans="1:8" ht="15.75" customHeight="1" x14ac:dyDescent="0.25">
      <c r="B29" s="19" t="s">
        <v>86</v>
      </c>
      <c r="C29" s="101">
        <v>0.13941172099999999</v>
      </c>
    </row>
    <row r="30" spans="1:8" ht="15.75" customHeight="1" x14ac:dyDescent="0.25">
      <c r="B30" s="19" t="s">
        <v>4</v>
      </c>
      <c r="C30" s="101">
        <v>5.0655509000000001E-2</v>
      </c>
    </row>
    <row r="31" spans="1:8" ht="15.75" customHeight="1" x14ac:dyDescent="0.25">
      <c r="B31" s="19" t="s">
        <v>80</v>
      </c>
      <c r="C31" s="101">
        <v>7.1104772999999982E-2</v>
      </c>
    </row>
    <row r="32" spans="1:8" ht="15.75" customHeight="1" x14ac:dyDescent="0.25">
      <c r="B32" s="19" t="s">
        <v>85</v>
      </c>
      <c r="C32" s="101">
        <v>0.14682545</v>
      </c>
    </row>
    <row r="33" spans="2:3" ht="15.75" customHeight="1" x14ac:dyDescent="0.25">
      <c r="B33" s="19" t="s">
        <v>100</v>
      </c>
      <c r="C33" s="101">
        <v>0.122179683</v>
      </c>
    </row>
    <row r="34" spans="2:3" ht="15.75" customHeight="1" x14ac:dyDescent="0.25">
      <c r="B34" s="19" t="s">
        <v>87</v>
      </c>
      <c r="C34" s="101">
        <v>0.17257504600000001</v>
      </c>
    </row>
    <row r="35" spans="2:3" ht="15.75" customHeight="1" x14ac:dyDescent="0.25">
      <c r="B35" s="27" t="s">
        <v>60</v>
      </c>
      <c r="C35" s="48">
        <f>SUM(C26:C34)</f>
        <v>0.99999999900000014</v>
      </c>
    </row>
  </sheetData>
  <sheetProtection algorithmName="SHA-512" hashValue="YyLJleAd18BUqFZkNsJ+HbzIqPUD2zbwVKa9EvdbTqrgOZgVDphJVcF5yH7bvC4DxB8G+/C6uwkBYBcm2YY6eg==" saltValue="DPACQjCFuiGBPJXIyEwkr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0.87939021375837501</v>
      </c>
      <c r="D2" s="52">
        <f>IFERROR(1-_xlfn.NORM.DIST(_xlfn.NORM.INV(SUM(D4:D5), 0, 1) + 1, 0, 1, TRUE), "")</f>
        <v>0.87939021375837501</v>
      </c>
      <c r="E2" s="52">
        <f>IFERROR(1-_xlfn.NORM.DIST(_xlfn.NORM.INV(SUM(E4:E5), 0, 1) + 1, 0, 1, TRUE), "")</f>
        <v>0.95438461843068012</v>
      </c>
      <c r="F2" s="52">
        <f>IFERROR(1-_xlfn.NORM.DIST(_xlfn.NORM.INV(SUM(F4:F5), 0, 1) + 1, 0, 1, TRUE), "")</f>
        <v>0.79829451258769546</v>
      </c>
      <c r="G2" s="52">
        <f>IFERROR(1-_xlfn.NORM.DIST(_xlfn.NORM.INV(SUM(G4:G5), 0, 1) + 1, 0, 1, TRUE), "")</f>
        <v>0.84520126845736532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0.10567983964162499</v>
      </c>
      <c r="D3" s="52">
        <f>IFERROR(_xlfn.NORM.DIST(_xlfn.NORM.INV(SUM(D4:D5), 0, 1) + 1, 0, 1, TRUE) - SUM(D4:D5), "")</f>
        <v>0.10567983964162499</v>
      </c>
      <c r="E3" s="52">
        <f>IFERROR(_xlfn.NORM.DIST(_xlfn.NORM.INV(SUM(E4:E5), 0, 1) + 1, 0, 1, TRUE) - SUM(E4:E5), "")</f>
        <v>4.2031425769319869E-2</v>
      </c>
      <c r="F3" s="52">
        <f>IFERROR(_xlfn.NORM.DIST(_xlfn.NORM.INV(SUM(F4:F5), 0, 1) + 1, 0, 1, TRUE) - SUM(F4:F5), "")</f>
        <v>0.16849299141230459</v>
      </c>
      <c r="G3" s="52">
        <f>IFERROR(_xlfn.NORM.DIST(_xlfn.NORM.INV(SUM(G4:G5), 0, 1) + 1, 0, 1, TRUE) - SUM(G4:G5), "")</f>
        <v>0.13290224854263463</v>
      </c>
    </row>
    <row r="4" spans="1:15" ht="15.75" customHeight="1" x14ac:dyDescent="0.25">
      <c r="B4" s="5" t="s">
        <v>110</v>
      </c>
      <c r="C4" s="45">
        <v>7.4649732999999994E-3</v>
      </c>
      <c r="D4" s="53">
        <v>7.4649732999999994E-3</v>
      </c>
      <c r="E4" s="53">
        <v>0</v>
      </c>
      <c r="F4" s="53">
        <v>2.0824616000000001E-2</v>
      </c>
      <c r="G4" s="53">
        <v>1.1818323E-2</v>
      </c>
    </row>
    <row r="5" spans="1:15" ht="15.75" customHeight="1" x14ac:dyDescent="0.25">
      <c r="B5" s="5" t="s">
        <v>106</v>
      </c>
      <c r="C5" s="45">
        <v>7.4649732999999994E-3</v>
      </c>
      <c r="D5" s="53">
        <v>7.4649732999999994E-3</v>
      </c>
      <c r="E5" s="53">
        <v>3.5839558000000001E-3</v>
      </c>
      <c r="F5" s="53">
        <v>1.238788E-2</v>
      </c>
      <c r="G5" s="53">
        <v>1.0078159999999999E-2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0.84474572083921284</v>
      </c>
      <c r="D8" s="52">
        <f>IFERROR(1-_xlfn.NORM.DIST(_xlfn.NORM.INV(SUM(D10:D11), 0, 1) + 1, 0, 1, TRUE), "")</f>
        <v>0.84474572083921284</v>
      </c>
      <c r="E8" s="52">
        <f>IFERROR(1-_xlfn.NORM.DIST(_xlfn.NORM.INV(SUM(E10:E11), 0, 1) + 1, 0, 1, TRUE), "")</f>
        <v>0.83951413766918059</v>
      </c>
      <c r="F8" s="52" t="str">
        <f>IFERROR(1-_xlfn.NORM.DIST(_xlfn.NORM.INV(SUM(F10:F11), 0, 1) + 1, 0, 1, TRUE), "")</f>
        <v/>
      </c>
      <c r="G8" s="52">
        <f>IFERROR(1-_xlfn.NORM.DIST(_xlfn.NORM.INV(SUM(G10:G11), 0, 1) + 1, 0, 1, TRUE), "")</f>
        <v>0.90562153345648277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0.13325767416078721</v>
      </c>
      <c r="D9" s="52">
        <f>IFERROR(_xlfn.NORM.DIST(_xlfn.NORM.INV(SUM(D10:D11), 0, 1) + 1, 0, 1, TRUE) - SUM(D10:D11), "")</f>
        <v>0.13325767416078721</v>
      </c>
      <c r="E9" s="52">
        <f>IFERROR(_xlfn.NORM.DIST(_xlfn.NORM.INV(SUM(E10:E11), 0, 1) + 1, 0, 1, TRUE) - SUM(E10:E11), "")</f>
        <v>0.13732572133081941</v>
      </c>
      <c r="F9" s="52" t="str">
        <f>IFERROR(_xlfn.NORM.DIST(_xlfn.NORM.INV(SUM(F10:F11), 0, 1) + 1, 0, 1, TRUE) - SUM(F10:F11), "")</f>
        <v/>
      </c>
      <c r="G9" s="52">
        <f>IFERROR(_xlfn.NORM.DIST(_xlfn.NORM.INV(SUM(G10:G11), 0, 1) + 1, 0, 1, TRUE) - SUM(G10:G11), "")</f>
        <v>8.4051880143517194E-2</v>
      </c>
    </row>
    <row r="10" spans="1:15" ht="15.75" customHeight="1" x14ac:dyDescent="0.25">
      <c r="B10" s="5" t="s">
        <v>107</v>
      </c>
      <c r="C10" s="45">
        <v>2.1996604999999999E-2</v>
      </c>
      <c r="D10" s="53">
        <v>2.1996604999999999E-2</v>
      </c>
      <c r="E10" s="53">
        <v>2.3160140999999999E-2</v>
      </c>
      <c r="F10" s="53">
        <v>0</v>
      </c>
      <c r="G10" s="53">
        <v>4.6044433000000003E-3</v>
      </c>
    </row>
    <row r="11" spans="1:15" ht="15.75" customHeight="1" x14ac:dyDescent="0.25">
      <c r="B11" s="5" t="s">
        <v>119</v>
      </c>
      <c r="C11" s="45">
        <v>0</v>
      </c>
      <c r="D11" s="53">
        <v>0</v>
      </c>
      <c r="E11" s="53">
        <v>0</v>
      </c>
      <c r="F11" s="53">
        <v>0</v>
      </c>
      <c r="G11" s="53">
        <v>5.7221431000000003E-3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0.32033981174999998</v>
      </c>
      <c r="D14" s="54">
        <v>0.31614712435300002</v>
      </c>
      <c r="E14" s="54">
        <v>0.31614712435300002</v>
      </c>
      <c r="F14" s="54">
        <v>0.15880290981799999</v>
      </c>
      <c r="G14" s="54">
        <v>0.15880290981799999</v>
      </c>
      <c r="H14" s="45">
        <v>0.28799999999999998</v>
      </c>
      <c r="I14" s="55">
        <v>0.28799999999999998</v>
      </c>
      <c r="J14" s="55">
        <v>0.28799999999999998</v>
      </c>
      <c r="K14" s="55">
        <v>0.28799999999999998</v>
      </c>
      <c r="L14" s="45">
        <v>0.20799999999999999</v>
      </c>
      <c r="M14" s="55">
        <v>0.20799999999999999</v>
      </c>
      <c r="N14" s="55">
        <v>0.20799999999999999</v>
      </c>
      <c r="O14" s="55">
        <v>0.20799999999999999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0.18766082783976151</v>
      </c>
      <c r="D15" s="52">
        <f t="shared" si="0"/>
        <v>0.18520467609422578</v>
      </c>
      <c r="E15" s="52">
        <f t="shared" si="0"/>
        <v>0.18520467609422578</v>
      </c>
      <c r="F15" s="52">
        <f t="shared" si="0"/>
        <v>9.3029603023761134E-2</v>
      </c>
      <c r="G15" s="52">
        <f t="shared" si="0"/>
        <v>9.3029603023761134E-2</v>
      </c>
      <c r="H15" s="52">
        <f t="shared" si="0"/>
        <v>0.168715584</v>
      </c>
      <c r="I15" s="52">
        <f t="shared" si="0"/>
        <v>0.168715584</v>
      </c>
      <c r="J15" s="52">
        <f t="shared" si="0"/>
        <v>0.168715584</v>
      </c>
      <c r="K15" s="52">
        <f t="shared" si="0"/>
        <v>0.168715584</v>
      </c>
      <c r="L15" s="52">
        <f t="shared" si="0"/>
        <v>0.12185014400000001</v>
      </c>
      <c r="M15" s="52">
        <f t="shared" si="0"/>
        <v>0.12185014400000001</v>
      </c>
      <c r="N15" s="52">
        <f t="shared" si="0"/>
        <v>0.12185014400000001</v>
      </c>
      <c r="O15" s="52">
        <f t="shared" si="0"/>
        <v>0.12185014400000001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+1NfaV+dqwK0muqMyzvBZG0eEJa7C37u8XoXZ6vf4TIczQU/CRrNtlkATy683q8bTIgu09URg0qwUWhhmQ+eKw==" saltValue="WSrwk11wDvKySqCj1EThS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0.62880752559999997</v>
      </c>
      <c r="D2" s="53">
        <v>0.35571922</v>
      </c>
      <c r="E2" s="53"/>
      <c r="F2" s="53"/>
      <c r="G2" s="53"/>
    </row>
    <row r="3" spans="1:7" x14ac:dyDescent="0.25">
      <c r="B3" s="3" t="s">
        <v>127</v>
      </c>
      <c r="C3" s="53">
        <v>2.2373443E-2</v>
      </c>
      <c r="D3" s="53">
        <v>6.3059793000000003E-2</v>
      </c>
      <c r="E3" s="53"/>
      <c r="F3" s="53"/>
      <c r="G3" s="53"/>
    </row>
    <row r="4" spans="1:7" x14ac:dyDescent="0.25">
      <c r="B4" s="3" t="s">
        <v>126</v>
      </c>
      <c r="C4" s="53">
        <v>0.28091643999999999</v>
      </c>
      <c r="D4" s="53">
        <v>0.37994976000000003</v>
      </c>
      <c r="E4" s="53">
        <v>0</v>
      </c>
      <c r="F4" s="53">
        <v>0</v>
      </c>
      <c r="G4" s="53"/>
    </row>
    <row r="5" spans="1:7" x14ac:dyDescent="0.25">
      <c r="B5" s="3" t="s">
        <v>125</v>
      </c>
      <c r="C5" s="52">
        <v>6.7902555470000001E-2</v>
      </c>
      <c r="D5" s="52">
        <v>0.20127118999999999</v>
      </c>
      <c r="E5" s="52">
        <f>1-SUM(E2:E4)</f>
        <v>1</v>
      </c>
      <c r="F5" s="52">
        <f>1-SUM(F2:F4)</f>
        <v>1</v>
      </c>
      <c r="G5" s="52">
        <f>1-SUM(G2:G4)</f>
        <v>1</v>
      </c>
    </row>
  </sheetData>
  <sheetProtection algorithmName="SHA-512" hashValue="lS61rNu0dErKQGl7iO0MsCGxOMhG1xGlv+Rg1NhcRNnexo5dEKQukucINyW/lNE77zcdlG7FwCHbn46ExKHIJQ==" saltValue="PTlydt3iiwGgk/CcoF4cA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eNIlYO303C7uzcN3rzxQ/+XYZDeVToCGIoZY1P9Zywv4OlM5R0xdjp6jztqt9F1FNnTvJocUH4CpUFa9GRmPLQ==" saltValue="vzIGpar8vwhU5mgPElaGk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AEkWhxLGCREs8Xbf8PfEQIR+wZBTTT7D2/XR/2mzXUnN+qYrC6Jbi0j6S0lfPcqMJuLssxG0mdeDkXwDZbcvtg==" saltValue="CcsCcLGjiheH48ns+KtCK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D9w38uL44GElFpaiQStHkABPWNV7WXnIVieu2j1ZFE6f6tSs90v35pw+t0o8+WvHq2QUAOuHsrnO7zeZDzgieg==" saltValue="V6epP5r9um7npjAoN8l1P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VdBwqd9rSiqJux3sqfnJmnxH0IQ9CeGEjwuxcT4w9pVSW0uqrRkd9Lrqw4QpcvNjIV1IrM0C7cz0g8DmYEv5Gg==" saltValue="AvmgWdDhl4ITmWzcAFqiq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2024-03-18T01:13:53Z</dcterms:modified>
</cp:coreProperties>
</file>