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B69C82D-E988-46D8-A91B-E817291991D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A37" i="2"/>
  <c r="A35" i="2"/>
  <c r="A26" i="2"/>
  <c r="A24" i="2"/>
  <c r="A23" i="2"/>
  <c r="A13" i="2"/>
  <c r="H11" i="2"/>
  <c r="I11" i="2" s="1"/>
  <c r="G11" i="2"/>
  <c r="H10" i="2"/>
  <c r="I10" i="2" s="1"/>
  <c r="G10" i="2"/>
  <c r="H9" i="2"/>
  <c r="I9" i="2" s="1"/>
  <c r="G9" i="2"/>
  <c r="I8" i="2"/>
  <c r="H8" i="2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3" i="2" s="1"/>
  <c r="C33" i="1"/>
  <c r="C20" i="1"/>
  <c r="A15" i="2" l="1"/>
  <c r="A29" i="2"/>
  <c r="A16" i="2"/>
  <c r="A39" i="2"/>
  <c r="A18" i="2"/>
  <c r="A31" i="2"/>
  <c r="A19" i="2"/>
  <c r="A32" i="2"/>
  <c r="A27" i="2"/>
  <c r="A3" i="2"/>
  <c r="A21" i="2"/>
  <c r="A34" i="2"/>
  <c r="I40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<sst xmlns="http://schemas.openxmlformats.org/spreadsheetml/2006/main" count="2092" uniqueCount="341">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</sst>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7837693.875</v>
      </c>
    </row>
    <row r="8" spans="1:3" ht="15" customHeight="1" x14ac:dyDescent="0.25">
      <c r="B8" s="5" t="s">
        <v>44</v>
      </c>
      <c r="C8" s="44">
        <v>0.41699999999999998</v>
      </c>
    </row>
    <row r="9" spans="1:3" ht="15" customHeight="1" x14ac:dyDescent="0.25">
      <c r="B9" s="5" t="s">
        <v>43</v>
      </c>
      <c r="C9" s="45">
        <v>0.73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0.59899999999999998</v>
      </c>
    </row>
    <row r="12" spans="1:3" ht="15" customHeight="1" x14ac:dyDescent="0.25">
      <c r="B12" s="5" t="s">
        <v>41</v>
      </c>
      <c r="C12" s="45">
        <v>0.8</v>
      </c>
    </row>
    <row r="13" spans="1:3" ht="15" customHeight="1" x14ac:dyDescent="0.25">
      <c r="B13" s="5" t="s">
        <v>62</v>
      </c>
      <c r="C13" s="45">
        <v>0.501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0.10879999999999999</v>
      </c>
    </row>
    <row r="24" spans="1:3" ht="15" customHeight="1" x14ac:dyDescent="0.25">
      <c r="B24" s="15" t="s">
        <v>46</v>
      </c>
      <c r="C24" s="45">
        <v>0.53739999999999999</v>
      </c>
    </row>
    <row r="25" spans="1:3" ht="15" customHeight="1" x14ac:dyDescent="0.25">
      <c r="B25" s="15" t="s">
        <v>47</v>
      </c>
      <c r="C25" s="45">
        <v>0.29330000000000001</v>
      </c>
    </row>
    <row r="26" spans="1:3" ht="15" customHeight="1" x14ac:dyDescent="0.25">
      <c r="B26" s="15" t="s">
        <v>48</v>
      </c>
      <c r="C26" s="45">
        <v>6.0499999999999998E-2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0.22259625240667799</v>
      </c>
    </row>
    <row r="30" spans="1:3" ht="14.25" customHeight="1" x14ac:dyDescent="0.25">
      <c r="B30" s="25" t="s">
        <v>63</v>
      </c>
      <c r="C30" s="99">
        <v>6.9957740272098695E-2</v>
      </c>
    </row>
    <row r="31" spans="1:3" ht="14.25" customHeight="1" x14ac:dyDescent="0.25">
      <c r="B31" s="25" t="s">
        <v>10</v>
      </c>
      <c r="C31" s="99">
        <v>0.118524449703556</v>
      </c>
    </row>
    <row r="32" spans="1:3" ht="14.25" customHeight="1" x14ac:dyDescent="0.25">
      <c r="B32" s="25" t="s">
        <v>11</v>
      </c>
      <c r="C32" s="99">
        <v>0.58892155761766807</v>
      </c>
    </row>
    <row r="33" spans="1:5" ht="13" customHeight="1" x14ac:dyDescent="0.25">
      <c r="B33" s="27" t="s">
        <v>60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19.977949018999499</v>
      </c>
    </row>
    <row r="38" spans="1:5" ht="15" customHeight="1" x14ac:dyDescent="0.25">
      <c r="B38" s="11" t="s">
        <v>35</v>
      </c>
      <c r="C38" s="43">
        <v>33.437325621288203</v>
      </c>
      <c r="D38" s="12"/>
      <c r="E38" s="13"/>
    </row>
    <row r="39" spans="1:5" ht="15" customHeight="1" x14ac:dyDescent="0.25">
      <c r="B39" s="11" t="s">
        <v>61</v>
      </c>
      <c r="C39" s="43">
        <v>45.838084761476097</v>
      </c>
      <c r="D39" s="12"/>
      <c r="E39" s="12"/>
    </row>
    <row r="40" spans="1:5" ht="15" customHeight="1" x14ac:dyDescent="0.25">
      <c r="B40" s="11" t="s">
        <v>36</v>
      </c>
      <c r="C40" s="100">
        <v>3.75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17.83072039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0</v>
      </c>
      <c r="D45" s="12"/>
    </row>
    <row r="46" spans="1:5" ht="15.75" customHeight="1" x14ac:dyDescent="0.25">
      <c r="B46" s="11" t="s">
        <v>51</v>
      </c>
      <c r="C46" s="45">
        <v>8.8050900000000001E-2</v>
      </c>
      <c r="D46" s="12"/>
    </row>
    <row r="47" spans="1:5" ht="15.75" customHeight="1" x14ac:dyDescent="0.25">
      <c r="B47" s="11" t="s">
        <v>59</v>
      </c>
      <c r="C47" s="45">
        <v>0.15570000000000001</v>
      </c>
      <c r="D47" s="12"/>
      <c r="E47" s="13"/>
    </row>
    <row r="48" spans="1:5" ht="15" customHeight="1" x14ac:dyDescent="0.25">
      <c r="B48" s="11" t="s">
        <v>58</v>
      </c>
      <c r="C48" s="46">
        <v>0.75624910000000001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0.50075199999999997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vO4MmPnVc8IHQoYC0mr1/75IfYolEtuAAAYfFYGGuqnWc9rrgn/l6oPKawOVSH+kWO8kAj86sR61BRGyGi+uHg==" saltValue="5LnUjLDp0LQPh0flnZly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0.24460944011563501</v>
      </c>
      <c r="C2" s="98">
        <v>0.95</v>
      </c>
      <c r="D2" s="56">
        <v>35.298790342981107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42.462736160777617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58.038353853841237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0.2271323621560265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13.48044806079821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13.48044806079821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13.48044806079821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13.48044806079821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13.48044806079821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13.48044806079821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0.47920693801163311</v>
      </c>
      <c r="C16" s="98">
        <v>0.95</v>
      </c>
      <c r="D16" s="56">
        <v>0.21968425772577191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1.4452504614591219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1.4452504614591219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0.7628610992</v>
      </c>
      <c r="C21" s="98">
        <v>0.95</v>
      </c>
      <c r="D21" s="56">
        <v>1.9139343807497731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22.971512023357811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6.9999999999999993E-3</v>
      </c>
      <c r="C23" s="98">
        <v>0.95</v>
      </c>
      <c r="D23" s="56">
        <v>4.4240020217934282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0.55198675168050892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0.29878897899388801</v>
      </c>
      <c r="C27" s="98">
        <v>0.95</v>
      </c>
      <c r="D27" s="56">
        <v>19.479513896614868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0.46719699999999997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61.768801095950799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2.75E-2</v>
      </c>
      <c r="C31" s="98">
        <v>0.95</v>
      </c>
      <c r="D31" s="56">
        <v>0.95745752850980892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0.61310370000000003</v>
      </c>
      <c r="C32" s="98">
        <v>0.95</v>
      </c>
      <c r="D32" s="56">
        <v>0.41454246308118348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0.18472318155485101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0.33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0.40267938375473</v>
      </c>
      <c r="C38" s="98">
        <v>0.95</v>
      </c>
      <c r="D38" s="56">
        <v>3.9315280454264041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0.25735599999999997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B/XjEaRlRmwrrkHo2B7zo5bEJm0hTGK5Xzp43PsJQH7QJdAZUkznTXM0Kpwnto+hRm/4D6ePwsFKvMIZiwB8Cg==" saltValue="WWIXRyEQne6IC5cXb0mm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Y3+fjfvBFivpo7n3IT6Cm5AFg7MZSBLScg5ZkWmiLkewRSYsmwQ1t+mLIF4TJ/H5KH4X6hzsuqPDEIz8DWHU0Q==" saltValue="klr4O4ld1H5oUwVLwBmcw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LJakru+XxpTyD2vIhg/p23JSrOAbwHz5Apf+DGZ5RsLwsoVlSVCfdPlCWIALNEU1r7dpcW0uwu6mSHf3hy2mNA==" saltValue="ZiypDjHZzRhR4L8Ojf+tr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7.9866850003600137E-2</v>
      </c>
      <c r="C3" s="21">
        <f>frac_mam_1_5months * 2.6</f>
        <v>7.9866850003600137E-2</v>
      </c>
      <c r="D3" s="21">
        <f>frac_mam_6_11months * 2.6</f>
        <v>0.1511312969028949</v>
      </c>
      <c r="E3" s="21">
        <f>frac_mam_12_23months * 2.6</f>
        <v>7.5254425778984932E-2</v>
      </c>
      <c r="F3" s="21">
        <f>frac_mam_24_59months * 2.6</f>
        <v>3.3885194174945357E-2</v>
      </c>
    </row>
    <row r="4" spans="1:6" ht="15.75" customHeight="1" x14ac:dyDescent="0.25">
      <c r="A4" s="3" t="s">
        <v>207</v>
      </c>
      <c r="B4" s="21">
        <f>frac_sam_1month * 2.6</f>
        <v>0.12247114852070799</v>
      </c>
      <c r="C4" s="21">
        <f>frac_sam_1_5months * 2.6</f>
        <v>0.12247114852070799</v>
      </c>
      <c r="D4" s="21">
        <f>frac_sam_6_11months * 2.6</f>
        <v>8.7176248431205694E-2</v>
      </c>
      <c r="E4" s="21">
        <f>frac_sam_12_23months * 2.6</f>
        <v>3.1938502751290725E-2</v>
      </c>
      <c r="F4" s="21">
        <f>frac_sam_24_59months * 2.6</f>
        <v>1.1099230870604502E-2</v>
      </c>
    </row>
  </sheetData>
  <sheetProtection algorithmName="SHA-512" hashValue="Qinke9vksqAzNSD4Po7TieAxOgLcU4yKv7hgokPzrUkiog4Iui8IJzeed61dFmYb7E1fqx7mRzasZCBY6aY8QQ==" saltValue="l4ADxfJw5m97lgVgGN+/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0.41699999999999998</v>
      </c>
      <c r="E2" s="60">
        <f>food_insecure</f>
        <v>0.41699999999999998</v>
      </c>
      <c r="F2" s="60">
        <f>food_insecure</f>
        <v>0.41699999999999998</v>
      </c>
      <c r="G2" s="60">
        <f>food_insecure</f>
        <v>0.41699999999999998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0.41699999999999998</v>
      </c>
      <c r="F5" s="60">
        <f>food_insecure</f>
        <v>0.41699999999999998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0.41699999999999998</v>
      </c>
      <c r="F8" s="60">
        <f>food_insecure</f>
        <v>0.41699999999999998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0.41699999999999998</v>
      </c>
      <c r="F9" s="60">
        <f>food_insecure</f>
        <v>0.41699999999999998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0.8</v>
      </c>
      <c r="E10" s="60">
        <f>IF(ISBLANK(comm_deliv), frac_children_health_facility,1)</f>
        <v>0.8</v>
      </c>
      <c r="F10" s="60">
        <f>IF(ISBLANK(comm_deliv), frac_children_health_facility,1)</f>
        <v>0.8</v>
      </c>
      <c r="G10" s="60">
        <f>IF(ISBLANK(comm_deliv), frac_children_health_facility,1)</f>
        <v>0.8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0.41699999999999998</v>
      </c>
      <c r="I15" s="60">
        <f>food_insecure</f>
        <v>0.41699999999999998</v>
      </c>
      <c r="J15" s="60">
        <f>food_insecure</f>
        <v>0.41699999999999998</v>
      </c>
      <c r="K15" s="60">
        <f>food_insecure</f>
        <v>0.41699999999999998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0.59899999999999998</v>
      </c>
      <c r="I18" s="60">
        <f>frac_PW_health_facility</f>
        <v>0.59899999999999998</v>
      </c>
      <c r="J18" s="60">
        <f>frac_PW_health_facility</f>
        <v>0.59899999999999998</v>
      </c>
      <c r="K18" s="60">
        <f>frac_PW_health_facility</f>
        <v>0.59899999999999998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0.73</v>
      </c>
      <c r="I19" s="60">
        <f>frac_malaria_risk</f>
        <v>0.73</v>
      </c>
      <c r="J19" s="60">
        <f>frac_malaria_risk</f>
        <v>0.73</v>
      </c>
      <c r="K19" s="60">
        <f>frac_malaria_risk</f>
        <v>0.73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0.501</v>
      </c>
      <c r="M24" s="60">
        <f>famplan_unmet_need</f>
        <v>0.501</v>
      </c>
      <c r="N24" s="60">
        <f>famplan_unmet_need</f>
        <v>0.501</v>
      </c>
      <c r="O24" s="60">
        <f>famplan_unmet_need</f>
        <v>0.501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0.38926299843824402</v>
      </c>
      <c r="M25" s="60">
        <f>(1-food_insecure)*(0.49)+food_insecure*(0.7)</f>
        <v>0.57756999999999992</v>
      </c>
      <c r="N25" s="60">
        <f>(1-food_insecure)*(0.49)+food_insecure*(0.7)</f>
        <v>0.57756999999999992</v>
      </c>
      <c r="O25" s="60">
        <f>(1-food_insecure)*(0.49)+food_insecure*(0.7)</f>
        <v>0.57756999999999992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0.16682699933067599</v>
      </c>
      <c r="M26" s="60">
        <f>(1-food_insecure)*(0.21)+food_insecure*(0.3)</f>
        <v>0.24752999999999997</v>
      </c>
      <c r="N26" s="60">
        <f>(1-food_insecure)*(0.21)+food_insecure*(0.3)</f>
        <v>0.24752999999999997</v>
      </c>
      <c r="O26" s="60">
        <f>(1-food_insecure)*(0.21)+food_insecure*(0.3)</f>
        <v>0.24752999999999997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0.11787679143108</v>
      </c>
      <c r="M27" s="60">
        <f>(1-food_insecure)*(0.3)</f>
        <v>0.17489999999999997</v>
      </c>
      <c r="N27" s="60">
        <f>(1-food_insecure)*(0.3)</f>
        <v>0.17489999999999997</v>
      </c>
      <c r="O27" s="60">
        <f>(1-food_insecure)*(0.3)</f>
        <v>0.17489999999999997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0.73</v>
      </c>
      <c r="D34" s="60">
        <f t="shared" si="3"/>
        <v>0.73</v>
      </c>
      <c r="E34" s="60">
        <f t="shared" si="3"/>
        <v>0.73</v>
      </c>
      <c r="F34" s="60">
        <f t="shared" si="3"/>
        <v>0.73</v>
      </c>
      <c r="G34" s="60">
        <f t="shared" si="3"/>
        <v>0.73</v>
      </c>
      <c r="H34" s="60">
        <f t="shared" si="3"/>
        <v>0.73</v>
      </c>
      <c r="I34" s="60">
        <f t="shared" si="3"/>
        <v>0.73</v>
      </c>
      <c r="J34" s="60">
        <f t="shared" si="3"/>
        <v>0.73</v>
      </c>
      <c r="K34" s="60">
        <f t="shared" si="3"/>
        <v>0.73</v>
      </c>
      <c r="L34" s="60">
        <f t="shared" si="3"/>
        <v>0.73</v>
      </c>
      <c r="M34" s="60">
        <f t="shared" si="3"/>
        <v>0.73</v>
      </c>
      <c r="N34" s="60">
        <f t="shared" si="3"/>
        <v>0.73</v>
      </c>
      <c r="O34" s="60">
        <f t="shared" si="3"/>
        <v>0.73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Y2wlUbm+SsWkBsw75i3rpzOXCMOvmbDG2SuiNFHnJMv3Uiy9Cu7+D+MRBGxdh88zLRDXubfJqrQtX/d1EavcMw==" saltValue="7YQ/rXjstLJ5SqbW72MTD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zUvv/bz6zA5kfMUdFBj3gYP6n8R51eWfLmtaV4QntPYyRTfim+RFENjHYO3MOPB4O9gGd7bxMaDylTMe1XHmjQ==" saltValue="9k1BhBFTvP1fKpp+ajcnQ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FzDGGSQN1BqTF9J5XS0fhbDeLs7DuNnZ9GEYN3hq04B3eA4ZMc2M7IEbDdkPlywyTHl1AfZmHQ0m++W3Tp4vA==" saltValue="Tbs9tpEVoHs13bpCZxHnv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2G9Y2Ikwe63OEcaetZ42px3nPVunjyVOPY/uMj0ofVdqBT+wqMz+nJjK2Ci69IEfvNIdiD5AlsIlIYMX8ibEw==" saltValue="c4AKqMGBxfj4maUsgIxZ7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HfOOd5oa81yhDAsYKdLCG1KSmUf1D5V3b5l29qz0oRPQbqcVaZN8221bkmuHkfwIW4tYkLFLNLreMZB7OXL4g==" saltValue="IvYLSsHnfwmeXcNE9Yqq/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1BOHEg2rvjrf5n5BmDm/9c4SYsX/JivDHq8EO5sEKIKnx3l6OND2qRVz8c0EOzKXOtQy56ealwfUbDWCeIAqOQ==" saltValue="3ZQQsMXMWR5Kvw8dCqH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1937294.0963999999</v>
      </c>
      <c r="C2" s="49">
        <v>2753000</v>
      </c>
      <c r="D2" s="49">
        <v>4153000</v>
      </c>
      <c r="E2" s="49">
        <v>3503000</v>
      </c>
      <c r="F2" s="49">
        <v>3374000</v>
      </c>
      <c r="G2" s="17">
        <f t="shared" ref="G2:G11" si="0">C2+D2+E2+F2</f>
        <v>13783000</v>
      </c>
      <c r="H2" s="17">
        <f t="shared" ref="H2:H11" si="1">(B2 + stillbirth*B2/(1000-stillbirth))/(1-abortion)</f>
        <v>2241437.0005189627</v>
      </c>
      <c r="I2" s="17">
        <f t="shared" ref="I2:I11" si="2">G2-H2</f>
        <v>11541562.999481037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1975434.1768</v>
      </c>
      <c r="C3" s="50">
        <v>2841000</v>
      </c>
      <c r="D3" s="50">
        <v>4303000</v>
      </c>
      <c r="E3" s="50">
        <v>3421000</v>
      </c>
      <c r="F3" s="50">
        <v>3405000</v>
      </c>
      <c r="G3" s="17">
        <f t="shared" si="0"/>
        <v>13970000</v>
      </c>
      <c r="H3" s="17">
        <f t="shared" si="1"/>
        <v>2285564.8319980288</v>
      </c>
      <c r="I3" s="17">
        <f t="shared" si="2"/>
        <v>11684435.168001972</v>
      </c>
    </row>
    <row r="4" spans="1:9" ht="15.75" customHeight="1" x14ac:dyDescent="0.25">
      <c r="A4" s="5">
        <f t="shared" si="3"/>
        <v>2023</v>
      </c>
      <c r="B4" s="49">
        <v>2013460.8947999999</v>
      </c>
      <c r="C4" s="50">
        <v>2929000</v>
      </c>
      <c r="D4" s="50">
        <v>4459000</v>
      </c>
      <c r="E4" s="50">
        <v>3320000</v>
      </c>
      <c r="F4" s="50">
        <v>3434000</v>
      </c>
      <c r="G4" s="17">
        <f t="shared" si="0"/>
        <v>14142000</v>
      </c>
      <c r="H4" s="17">
        <f t="shared" si="1"/>
        <v>2329561.5038982262</v>
      </c>
      <c r="I4" s="17">
        <f t="shared" si="2"/>
        <v>11812438.496101774</v>
      </c>
    </row>
    <row r="5" spans="1:9" ht="15.75" customHeight="1" x14ac:dyDescent="0.25">
      <c r="A5" s="5">
        <f t="shared" si="3"/>
        <v>2024</v>
      </c>
      <c r="B5" s="49">
        <v>2051365.291200001</v>
      </c>
      <c r="C5" s="50">
        <v>3017000</v>
      </c>
      <c r="D5" s="50">
        <v>4621000</v>
      </c>
      <c r="E5" s="50">
        <v>3203000</v>
      </c>
      <c r="F5" s="50">
        <v>3461000</v>
      </c>
      <c r="G5" s="17">
        <f t="shared" si="0"/>
        <v>14302000</v>
      </c>
      <c r="H5" s="17">
        <f t="shared" si="1"/>
        <v>2373416.650481896</v>
      </c>
      <c r="I5" s="17">
        <f t="shared" si="2"/>
        <v>11928583.349518104</v>
      </c>
    </row>
    <row r="6" spans="1:9" ht="15.75" customHeight="1" x14ac:dyDescent="0.25">
      <c r="A6" s="5">
        <f t="shared" si="3"/>
        <v>2025</v>
      </c>
      <c r="B6" s="49">
        <v>2089098.625</v>
      </c>
      <c r="C6" s="50">
        <v>3106000</v>
      </c>
      <c r="D6" s="50">
        <v>4786000</v>
      </c>
      <c r="E6" s="50">
        <v>3074000</v>
      </c>
      <c r="F6" s="50">
        <v>3487000</v>
      </c>
      <c r="G6" s="17">
        <f t="shared" si="0"/>
        <v>14453000</v>
      </c>
      <c r="H6" s="17">
        <f t="shared" si="1"/>
        <v>2417073.8787207142</v>
      </c>
      <c r="I6" s="17">
        <f t="shared" si="2"/>
        <v>12035926.121279286</v>
      </c>
    </row>
    <row r="7" spans="1:9" ht="15.75" customHeight="1" x14ac:dyDescent="0.25">
      <c r="A7" s="5">
        <f t="shared" si="3"/>
        <v>2026</v>
      </c>
      <c r="B7" s="49">
        <v>2126339.6639999999</v>
      </c>
      <c r="C7" s="50">
        <v>3192000</v>
      </c>
      <c r="D7" s="50">
        <v>4953000</v>
      </c>
      <c r="E7" s="50">
        <v>2932000</v>
      </c>
      <c r="F7" s="50">
        <v>3508000</v>
      </c>
      <c r="G7" s="17">
        <f t="shared" si="0"/>
        <v>14585000</v>
      </c>
      <c r="H7" s="17">
        <f t="shared" si="1"/>
        <v>2460161.5249936706</v>
      </c>
      <c r="I7" s="17">
        <f t="shared" si="2"/>
        <v>12124838.475006329</v>
      </c>
    </row>
    <row r="8" spans="1:9" ht="15.75" customHeight="1" x14ac:dyDescent="0.25">
      <c r="A8" s="5">
        <f t="shared" si="3"/>
        <v>2027</v>
      </c>
      <c r="B8" s="49">
        <v>2163295.655999999</v>
      </c>
      <c r="C8" s="50">
        <v>3279000</v>
      </c>
      <c r="D8" s="50">
        <v>5123000</v>
      </c>
      <c r="E8" s="50">
        <v>2781000</v>
      </c>
      <c r="F8" s="50">
        <v>3526000</v>
      </c>
      <c r="G8" s="17">
        <f t="shared" si="0"/>
        <v>14709000</v>
      </c>
      <c r="H8" s="17">
        <f t="shared" si="1"/>
        <v>2502919.3736928483</v>
      </c>
      <c r="I8" s="17">
        <f t="shared" si="2"/>
        <v>12206080.626307152</v>
      </c>
    </row>
    <row r="9" spans="1:9" ht="15.75" customHeight="1" x14ac:dyDescent="0.25">
      <c r="A9" s="5">
        <f t="shared" si="3"/>
        <v>2028</v>
      </c>
      <c r="B9" s="49">
        <v>2199844.3199999989</v>
      </c>
      <c r="C9" s="50">
        <v>3367000</v>
      </c>
      <c r="D9" s="50">
        <v>5298000</v>
      </c>
      <c r="E9" s="50">
        <v>2625000</v>
      </c>
      <c r="F9" s="50">
        <v>3534000</v>
      </c>
      <c r="G9" s="17">
        <f t="shared" si="0"/>
        <v>14824000</v>
      </c>
      <c r="H9" s="17">
        <f t="shared" si="1"/>
        <v>2545205.9464756628</v>
      </c>
      <c r="I9" s="17">
        <f t="shared" si="2"/>
        <v>12278794.053524338</v>
      </c>
    </row>
    <row r="10" spans="1:9" ht="15.75" customHeight="1" x14ac:dyDescent="0.25">
      <c r="A10" s="5">
        <f t="shared" si="3"/>
        <v>2029</v>
      </c>
      <c r="B10" s="49">
        <v>2235939.2250000001</v>
      </c>
      <c r="C10" s="50">
        <v>3457000</v>
      </c>
      <c r="D10" s="50">
        <v>5475000</v>
      </c>
      <c r="E10" s="50">
        <v>2477000</v>
      </c>
      <c r="F10" s="50">
        <v>3525000</v>
      </c>
      <c r="G10" s="17">
        <f t="shared" si="0"/>
        <v>14934000</v>
      </c>
      <c r="H10" s="17">
        <f t="shared" si="1"/>
        <v>2586967.5229691654</v>
      </c>
      <c r="I10" s="17">
        <f t="shared" si="2"/>
        <v>12347032.477030834</v>
      </c>
    </row>
    <row r="11" spans="1:9" ht="15.75" customHeight="1" x14ac:dyDescent="0.25">
      <c r="A11" s="5">
        <f t="shared" si="3"/>
        <v>2030</v>
      </c>
      <c r="B11" s="49">
        <v>2271498.36</v>
      </c>
      <c r="C11" s="50">
        <v>3549000</v>
      </c>
      <c r="D11" s="50">
        <v>5653000</v>
      </c>
      <c r="E11" s="50">
        <v>2345000</v>
      </c>
      <c r="F11" s="50">
        <v>3491000</v>
      </c>
      <c r="G11" s="17">
        <f t="shared" si="0"/>
        <v>15038000</v>
      </c>
      <c r="H11" s="17">
        <f t="shared" si="1"/>
        <v>2628109.216965734</v>
      </c>
      <c r="I11" s="17">
        <f t="shared" si="2"/>
        <v>12409890.783034265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FD0pRoGpzE7ve2gqfmVrfmGKdQKimvHjX+wdk/qWw9g6e0dAEMieEoP+xtInjuyaSIlXj4LUPvduYwH7PKI2w==" saltValue="iVqAnElzIFUbresWKcqaT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13.856354027992145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13.856354027992145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3.3118074547305469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3.3118074547305469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FaBMF2dstGrV+mZoMt8EsxmSw30sF2phADkJT7tRIfzmfJSYiklmdF/KzNzAHTj6+RDnzFT5mQe30i/7iG/yZw==" saltValue="3bpxAx3b1XqcAAO39O/NF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jDvrS6rDT5J3BzRbJhs3BZV+zPHoj9cLX4dZmT4Ec/zFC9rYjqquso8xOVc3y4ZGOST+SmZniCc26IsEH4pnGQ==" saltValue="bwLxjUx6ODeePuJFZDgs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lKi4aHPL+ZCws78plUrHOfBUIeHaAZxNWuFbQmV98MlBT3d0zcgZUDDvqTuX/mSiWcfZku7TueBRstFb6zCRw==" saltValue="VMwgce9FhArr+7HrQd1j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0.59863318380217589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0.53103373273018162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0.86018643409798468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0.82366244749792883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0.86018643409798468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0.82366244749792883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0.39729400477374183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0.33353684966761243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0.82621127397930982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0.78305033582014938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0.82621127397930982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0.78305033582014938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0.90608611937483807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0.87987823536925325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0.89454624176999264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0.86559569656051294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0.89454624176999264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0.86559569656051294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Y+GWIfGl8GvpGD2mtCnYU7e7rnlkYaDQPmqyfdcdQ5fqN23ddYvg1T9jA9eG/+d1t6ezzgZ//TaufzHeFdgb3g==" saltValue="BaASi8n7FcGbDa4eCM9g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mEbYR7F8c4sR7/sdszrpwEVh14hLI+MIAw8Slh/kiFxbbKfits51G/C+OozECJ5vXmFSmSF48LH721CTpt+jHg==" saltValue="y+1p+xt7i5RG/tnEnsEs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0.50333042199660383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0.56901763352200629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0.56901763352200629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0.62817380218846275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0.62817380218846275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0.62817380218846275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0.62817380218846275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0.64992998599719942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0.64992998599719942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0.64992998599719942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0.64992998599719942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0.61186409389272101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0.6725358863171238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0.6725358863171238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0.72436604189636167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0.72436604189636167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0.72436604189636167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0.72436604189636167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0.74279835390946514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0.74279835390946514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0.74279835390946514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0.74279835390946514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0.31630670843028114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0.37606722545096866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0.37606722545096866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0.43543042293625278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0.43543042293625278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0.43543042293625278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0.43543042293625278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0.45874711724008099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0.45874711724008099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0.45874711724008099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0.45874711724008099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0.47905180390601526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0.54504764144514128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0.54504764144514128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0.60521121200157924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0.60521121200157924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0.60521121200157924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0.60521121200157924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0.62751427861931952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0.62751427861931952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0.62751427861931952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0.62751427861931952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0.92723412267895422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0.94318603199062623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0.94318603199062623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0.95504203569662371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0.95504203569662371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0.95504203569662371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0.95504203569662371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0.95892324123011197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0.95892324123011197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0.95892324123011197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0.95892324123011197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0.81924006143467598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0.85516876585658397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0.85516876585658397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0.88311612413067642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0.88311612413067642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0.88311612413067642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0.88311612413067642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0.89250779318499418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0.89250779318499418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0.89250779318499418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0.89250779318499418</v>
      </c>
    </row>
  </sheetData>
  <sheetProtection algorithmName="SHA-512" hashValue="HbjZZBIuM0Z4r3C536Mvms08IbyQnTl89tsCiYpBim85fJn0uAXBAeL1s7bf2FR1xjcWpdj0/ULVQxiwuiRvEw==" saltValue="dBeAHRDdnBLqPwSLLBVe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0.74276942631766441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0.745462811693823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0.74956666694715912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0.75108073673478259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0.74601356373388827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0.74054004648070082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0.74635987804149828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0.74942428958854335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0.63828685713235889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0.64154629131891372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0.64653115240725878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0.64837593489554068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0.64221397533330693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0.6355961990421829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0.64263402313131901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0.64635783379865608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0.85623091340965085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0.85796345724894718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0.86059268537744615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0.86155948832861895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0.85831705214032616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0.85479264737323646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0.85853927532979601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0.86050168183082199</v>
      </c>
    </row>
  </sheetData>
  <sheetProtection algorithmName="SHA-512" hashValue="V/Tigs+d8bjmYuY5Zo08gQuGDIjQzCvniNxlcx1E1ggmd6tPgX8FB7Y6f/0ivmYHW6jkckIcHdEQ4okE96TRcA==" saltValue="5aKVzBGkc/TQVkhIk7IAI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l9ivnBiFvtMSL6zvLgGK7Vh6mi/cTBHK4yBsmrm0qTSvSkRSJrPkPD6S1DJ+Jdwg3ntmDygnNGNwS2kah93YDw==" saltValue="R+gRMO7yMcyjfFbnF4GP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0QmFaW4Qlfqm8C9UA5Me3gwlDdPiCtScPIYN6Dmym6u8zdu5EeGzsX/5188s55JRa//Do8LtHMzx4+S1m91y7Q==" saltValue="4v7lpdpfSJVbE7YRPRBPJ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3.7349964796451582E-3</v>
      </c>
    </row>
    <row r="4" spans="1:8" ht="15.75" customHeight="1" x14ac:dyDescent="0.25">
      <c r="B4" s="19" t="s">
        <v>97</v>
      </c>
      <c r="C4" s="101">
        <v>0.1683641804750802</v>
      </c>
    </row>
    <row r="5" spans="1:8" ht="15.75" customHeight="1" x14ac:dyDescent="0.25">
      <c r="B5" s="19" t="s">
        <v>95</v>
      </c>
      <c r="C5" s="101">
        <v>6.8511344783055872E-2</v>
      </c>
    </row>
    <row r="6" spans="1:8" ht="15.75" customHeight="1" x14ac:dyDescent="0.25">
      <c r="B6" s="19" t="s">
        <v>91</v>
      </c>
      <c r="C6" s="101">
        <v>0.28961382603040869</v>
      </c>
    </row>
    <row r="7" spans="1:8" ht="15.75" customHeight="1" x14ac:dyDescent="0.25">
      <c r="B7" s="19" t="s">
        <v>96</v>
      </c>
      <c r="C7" s="101">
        <v>0.26578332909909741</v>
      </c>
    </row>
    <row r="8" spans="1:8" ht="15.75" customHeight="1" x14ac:dyDescent="0.25">
      <c r="B8" s="19" t="s">
        <v>98</v>
      </c>
      <c r="C8" s="101">
        <v>5.4550275158131547E-3</v>
      </c>
    </row>
    <row r="9" spans="1:8" ht="15.75" customHeight="1" x14ac:dyDescent="0.25">
      <c r="B9" s="19" t="s">
        <v>92</v>
      </c>
      <c r="C9" s="101">
        <v>0.1159903030395404</v>
      </c>
    </row>
    <row r="10" spans="1:8" ht="15.75" customHeight="1" x14ac:dyDescent="0.25">
      <c r="B10" s="19" t="s">
        <v>94</v>
      </c>
      <c r="C10" s="101">
        <v>8.2546992577359035E-2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0.11943373310415729</v>
      </c>
      <c r="D14" s="55">
        <v>0.11943373310415729</v>
      </c>
      <c r="E14" s="55">
        <v>0.11943373310415729</v>
      </c>
      <c r="F14" s="55">
        <v>0.11943373310415729</v>
      </c>
    </row>
    <row r="15" spans="1:8" ht="15.75" customHeight="1" x14ac:dyDescent="0.25">
      <c r="B15" s="19" t="s">
        <v>102</v>
      </c>
      <c r="C15" s="101">
        <v>0.18089804654225719</v>
      </c>
      <c r="D15" s="101">
        <v>0.18089804654225719</v>
      </c>
      <c r="E15" s="101">
        <v>0.18089804654225719</v>
      </c>
      <c r="F15" s="101">
        <v>0.18089804654225719</v>
      </c>
    </row>
    <row r="16" spans="1:8" ht="15.75" customHeight="1" x14ac:dyDescent="0.25">
      <c r="B16" s="19" t="s">
        <v>2</v>
      </c>
      <c r="C16" s="101">
        <v>2.6582736807104889E-2</v>
      </c>
      <c r="D16" s="101">
        <v>2.6582736807104889E-2</v>
      </c>
      <c r="E16" s="101">
        <v>2.6582736807104889E-2</v>
      </c>
      <c r="F16" s="101">
        <v>2.6582736807104889E-2</v>
      </c>
    </row>
    <row r="17" spans="1:8" ht="15.75" customHeight="1" x14ac:dyDescent="0.25">
      <c r="B17" s="19" t="s">
        <v>90</v>
      </c>
      <c r="C17" s="101">
        <v>2.9287409494432072E-3</v>
      </c>
      <c r="D17" s="101">
        <v>2.9287409494432072E-3</v>
      </c>
      <c r="E17" s="101">
        <v>2.9287409494432072E-3</v>
      </c>
      <c r="F17" s="101">
        <v>2.9287409494432072E-3</v>
      </c>
    </row>
    <row r="18" spans="1:8" ht="15.75" customHeight="1" x14ac:dyDescent="0.25">
      <c r="B18" s="19" t="s">
        <v>3</v>
      </c>
      <c r="C18" s="101">
        <v>0.1780611841167645</v>
      </c>
      <c r="D18" s="101">
        <v>0.1780611841167645</v>
      </c>
      <c r="E18" s="101">
        <v>0.1780611841167645</v>
      </c>
      <c r="F18" s="101">
        <v>0.1780611841167645</v>
      </c>
    </row>
    <row r="19" spans="1:8" ht="15.75" customHeight="1" x14ac:dyDescent="0.25">
      <c r="B19" s="19" t="s">
        <v>101</v>
      </c>
      <c r="C19" s="101">
        <v>2.4526036132354479E-2</v>
      </c>
      <c r="D19" s="101">
        <v>2.4526036132354479E-2</v>
      </c>
      <c r="E19" s="101">
        <v>2.4526036132354479E-2</v>
      </c>
      <c r="F19" s="101">
        <v>2.4526036132354479E-2</v>
      </c>
    </row>
    <row r="20" spans="1:8" ht="15.75" customHeight="1" x14ac:dyDescent="0.25">
      <c r="B20" s="19" t="s">
        <v>79</v>
      </c>
      <c r="C20" s="101">
        <v>7.5502418968500587E-2</v>
      </c>
      <c r="D20" s="101">
        <v>7.5502418968500587E-2</v>
      </c>
      <c r="E20" s="101">
        <v>7.5502418968500587E-2</v>
      </c>
      <c r="F20" s="101">
        <v>7.5502418968500587E-2</v>
      </c>
    </row>
    <row r="21" spans="1:8" ht="15.75" customHeight="1" x14ac:dyDescent="0.25">
      <c r="B21" s="19" t="s">
        <v>88</v>
      </c>
      <c r="C21" s="101">
        <v>0.10124019217994611</v>
      </c>
      <c r="D21" s="101">
        <v>0.10124019217994611</v>
      </c>
      <c r="E21" s="101">
        <v>0.10124019217994611</v>
      </c>
      <c r="F21" s="101">
        <v>0.10124019217994611</v>
      </c>
    </row>
    <row r="22" spans="1:8" ht="15.75" customHeight="1" x14ac:dyDescent="0.25">
      <c r="B22" s="19" t="s">
        <v>99</v>
      </c>
      <c r="C22" s="101">
        <v>0.29082691119947168</v>
      </c>
      <c r="D22" s="101">
        <v>0.29082691119947168</v>
      </c>
      <c r="E22" s="101">
        <v>0.29082691119947168</v>
      </c>
      <c r="F22" s="101">
        <v>0.29082691119947168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8.465819899999999E-2</v>
      </c>
    </row>
    <row r="27" spans="1:8" ht="15.75" customHeight="1" x14ac:dyDescent="0.25">
      <c r="B27" s="19" t="s">
        <v>89</v>
      </c>
      <c r="C27" s="101">
        <v>8.3993499999999999E-3</v>
      </c>
    </row>
    <row r="28" spans="1:8" ht="15.75" customHeight="1" x14ac:dyDescent="0.25">
      <c r="B28" s="19" t="s">
        <v>103</v>
      </c>
      <c r="C28" s="101">
        <v>0.14948149299999999</v>
      </c>
    </row>
    <row r="29" spans="1:8" ht="15.75" customHeight="1" x14ac:dyDescent="0.25">
      <c r="B29" s="19" t="s">
        <v>86</v>
      </c>
      <c r="C29" s="101">
        <v>0.16164467800000001</v>
      </c>
    </row>
    <row r="30" spans="1:8" ht="15.75" customHeight="1" x14ac:dyDescent="0.25">
      <c r="B30" s="19" t="s">
        <v>4</v>
      </c>
      <c r="C30" s="101">
        <v>0.100545357</v>
      </c>
    </row>
    <row r="31" spans="1:8" ht="15.75" customHeight="1" x14ac:dyDescent="0.25">
      <c r="B31" s="19" t="s">
        <v>80</v>
      </c>
      <c r="C31" s="101">
        <v>0.10497287399999999</v>
      </c>
    </row>
    <row r="32" spans="1:8" ht="15.75" customHeight="1" x14ac:dyDescent="0.25">
      <c r="B32" s="19" t="s">
        <v>85</v>
      </c>
      <c r="C32" s="101">
        <v>1.7941111999999999E-2</v>
      </c>
    </row>
    <row r="33" spans="2:3" ht="15.75" customHeight="1" x14ac:dyDescent="0.25">
      <c r="B33" s="19" t="s">
        <v>100</v>
      </c>
      <c r="C33" s="101">
        <v>8.1330947000000015E-2</v>
      </c>
    </row>
    <row r="34" spans="2:3" ht="15.75" customHeight="1" x14ac:dyDescent="0.25">
      <c r="B34" s="19" t="s">
        <v>87</v>
      </c>
      <c r="C34" s="101">
        <v>0.29102599000000001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3kqLRcoufweZn/nCMpB/efM1ThX0x+/FCqlXAe1uwlMJ7yLVGxufD8CWiAnXX8+MfaBzqOgUu6z7Ca+pfo6MCw==" saltValue="ju/i8KXF5acVN2tnSw+Px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0.57273676311914556</v>
      </c>
      <c r="D2" s="52">
        <f>IFERROR(1-_xlfn.NORM.DIST(_xlfn.NORM.INV(SUM(D4:D5), 0, 1) + 1, 0, 1, TRUE), "")</f>
        <v>0.57273676311914556</v>
      </c>
      <c r="E2" s="52">
        <f>IFERROR(1-_xlfn.NORM.DIST(_xlfn.NORM.INV(SUM(E4:E5), 0, 1) + 1, 0, 1, TRUE), "")</f>
        <v>0.49608934542629346</v>
      </c>
      <c r="F2" s="52">
        <f>IFERROR(1-_xlfn.NORM.DIST(_xlfn.NORM.INV(SUM(F4:F5), 0, 1) + 1, 0, 1, TRUE), "")</f>
        <v>0.25794593386707321</v>
      </c>
      <c r="G2" s="52">
        <f>IFERROR(1-_xlfn.NORM.DIST(_xlfn.NORM.INV(SUM(G4:G5), 0, 1) + 1, 0, 1, TRUE), "")</f>
        <v>0.31044098480527249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0.30892722988183857</v>
      </c>
      <c r="D3" s="52">
        <f>IFERROR(_xlfn.NORM.DIST(_xlfn.NORM.INV(SUM(D4:D5), 0, 1) + 1, 0, 1, TRUE) - SUM(D4:D5), "")</f>
        <v>0.30892722988183857</v>
      </c>
      <c r="E3" s="52">
        <f>IFERROR(_xlfn.NORM.DIST(_xlfn.NORM.INV(SUM(E4:E5), 0, 1) + 1, 0, 1, TRUE) - SUM(E4:E5), "")</f>
        <v>0.34287180507090476</v>
      </c>
      <c r="F3" s="52">
        <f>IFERROR(_xlfn.NORM.DIST(_xlfn.NORM.INV(SUM(F4:F5), 0, 1) + 1, 0, 1, TRUE) - SUM(F4:F5), "")</f>
        <v>0.37900067723932274</v>
      </c>
      <c r="G3" s="52">
        <f>IFERROR(_xlfn.NORM.DIST(_xlfn.NORM.INV(SUM(G4:G5), 0, 1) + 1, 0, 1, TRUE) - SUM(G4:G5), "")</f>
        <v>0.38291979090387951</v>
      </c>
    </row>
    <row r="4" spans="1:15" ht="15.75" customHeight="1" x14ac:dyDescent="0.25">
      <c r="B4" s="5" t="s">
        <v>110</v>
      </c>
      <c r="C4" s="45">
        <v>6.4831160008907304E-2</v>
      </c>
      <c r="D4" s="53">
        <v>6.4831160008907304E-2</v>
      </c>
      <c r="E4" s="53">
        <v>0.106860652565956</v>
      </c>
      <c r="F4" s="53">
        <v>0.26089832186698902</v>
      </c>
      <c r="G4" s="53">
        <v>0.20987866818904899</v>
      </c>
    </row>
    <row r="5" spans="1:15" ht="15.75" customHeight="1" x14ac:dyDescent="0.25">
      <c r="B5" s="5" t="s">
        <v>106</v>
      </c>
      <c r="C5" s="45">
        <v>5.3504846990108497E-2</v>
      </c>
      <c r="D5" s="53">
        <v>5.3504846990108497E-2</v>
      </c>
      <c r="E5" s="53">
        <v>5.41781969368458E-2</v>
      </c>
      <c r="F5" s="53">
        <v>0.102155067026615</v>
      </c>
      <c r="G5" s="53">
        <v>9.6760556101798997E-2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0.66271093803335934</v>
      </c>
      <c r="D8" s="52">
        <f>IFERROR(1-_xlfn.NORM.DIST(_xlfn.NORM.INV(SUM(D10:D11), 0, 1) + 1, 0, 1, TRUE), "")</f>
        <v>0.66271093803335934</v>
      </c>
      <c r="E8" s="52">
        <f>IFERROR(1-_xlfn.NORM.DIST(_xlfn.NORM.INV(SUM(E10:E11), 0, 1) + 1, 0, 1, TRUE), "")</f>
        <v>0.62953489898946668</v>
      </c>
      <c r="F8" s="52">
        <f>IFERROR(1-_xlfn.NORM.DIST(_xlfn.NORM.INV(SUM(F10:F11), 0, 1) + 1, 0, 1, TRUE), "")</f>
        <v>0.76932011097836184</v>
      </c>
      <c r="G8" s="52">
        <f>IFERROR(1-_xlfn.NORM.DIST(_xlfn.NORM.INV(SUM(G10:G11), 0, 1) + 1, 0, 1, TRUE), "")</f>
        <v>0.86713917184104272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0.25946675484190673</v>
      </c>
      <c r="D9" s="52">
        <f>IFERROR(_xlfn.NORM.DIST(_xlfn.NORM.INV(SUM(D10:D11), 0, 1) + 1, 0, 1, TRUE) - SUM(D10:D11), "")</f>
        <v>0.25946675484190673</v>
      </c>
      <c r="E9" s="52">
        <f>IFERROR(_xlfn.NORM.DIST(_xlfn.NORM.INV(SUM(E10:E11), 0, 1) + 1, 0, 1, TRUE) - SUM(E10:E11), "")</f>
        <v>0.27880835280511002</v>
      </c>
      <c r="F9" s="52">
        <f>IFERROR(_xlfn.NORM.DIST(_xlfn.NORM.INV(SUM(F10:F11), 0, 1) + 1, 0, 1, TRUE) - SUM(F10:F11), "")</f>
        <v>0.1894518395869168</v>
      </c>
      <c r="G9" s="52">
        <f>IFERROR(_xlfn.NORM.DIST(_xlfn.NORM.INV(SUM(G10:G11), 0, 1) + 1, 0, 1, TRUE) - SUM(G10:G11), "")</f>
        <v>0.11555912621836115</v>
      </c>
    </row>
    <row r="10" spans="1:15" ht="15.75" customHeight="1" x14ac:dyDescent="0.25">
      <c r="B10" s="5" t="s">
        <v>107</v>
      </c>
      <c r="C10" s="45">
        <v>3.0718019232153899E-2</v>
      </c>
      <c r="D10" s="53">
        <v>3.0718019232153899E-2</v>
      </c>
      <c r="E10" s="53">
        <v>5.8127421885728801E-2</v>
      </c>
      <c r="F10" s="53">
        <v>2.8944009914994202E-2</v>
      </c>
      <c r="G10" s="53">
        <v>1.30327669903636E-2</v>
      </c>
    </row>
    <row r="11" spans="1:15" ht="15.75" customHeight="1" x14ac:dyDescent="0.25">
      <c r="B11" s="5" t="s">
        <v>119</v>
      </c>
      <c r="C11" s="45">
        <v>4.7104287892579998E-2</v>
      </c>
      <c r="D11" s="53">
        <v>4.7104287892579998E-2</v>
      </c>
      <c r="E11" s="53">
        <v>3.3529326319694498E-2</v>
      </c>
      <c r="F11" s="53">
        <v>1.2284039519727201E-2</v>
      </c>
      <c r="G11" s="53">
        <v>4.2689349502325006E-3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0.61790281525000001</v>
      </c>
      <c r="D14" s="54">
        <v>0.60589571573699996</v>
      </c>
      <c r="E14" s="54">
        <v>0.60589571573699996</v>
      </c>
      <c r="F14" s="54">
        <v>0.48655756599299999</v>
      </c>
      <c r="G14" s="54">
        <v>0.48655756599299999</v>
      </c>
      <c r="H14" s="45">
        <v>0.34300000000000003</v>
      </c>
      <c r="I14" s="55">
        <v>0.34300000000000003</v>
      </c>
      <c r="J14" s="55">
        <v>0.34300000000000003</v>
      </c>
      <c r="K14" s="55">
        <v>0.34300000000000003</v>
      </c>
      <c r="L14" s="45">
        <v>0.27800000000000002</v>
      </c>
      <c r="M14" s="55">
        <v>0.27800000000000002</v>
      </c>
      <c r="N14" s="55">
        <v>0.27800000000000002</v>
      </c>
      <c r="O14" s="55">
        <v>0.27800000000000002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0.30941607054206799</v>
      </c>
      <c r="D15" s="52">
        <f t="shared" si="0"/>
        <v>0.30340349144673417</v>
      </c>
      <c r="E15" s="52">
        <f t="shared" si="0"/>
        <v>0.30340349144673417</v>
      </c>
      <c r="F15" s="52">
        <f t="shared" si="0"/>
        <v>0.24364467428612671</v>
      </c>
      <c r="G15" s="52">
        <f t="shared" si="0"/>
        <v>0.24364467428612671</v>
      </c>
      <c r="H15" s="52">
        <f t="shared" si="0"/>
        <v>0.171757936</v>
      </c>
      <c r="I15" s="52">
        <f t="shared" si="0"/>
        <v>0.171757936</v>
      </c>
      <c r="J15" s="52">
        <f t="shared" si="0"/>
        <v>0.171757936</v>
      </c>
      <c r="K15" s="52">
        <f t="shared" si="0"/>
        <v>0.171757936</v>
      </c>
      <c r="L15" s="52">
        <f t="shared" si="0"/>
        <v>0.139209056</v>
      </c>
      <c r="M15" s="52">
        <f t="shared" si="0"/>
        <v>0.139209056</v>
      </c>
      <c r="N15" s="52">
        <f t="shared" si="0"/>
        <v>0.139209056</v>
      </c>
      <c r="O15" s="52">
        <f t="shared" si="0"/>
        <v>0.139209056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RDO05XrZ1BhOf89nHKWya4TP0hoata1xMKuJuZ2fqLW7blpWAYlAuV/2QxC4S7UsRMHp9b7iGUX98pWsQi5H9g==" saltValue="s73yMTnocIt2RFfuV8W4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0.82565319538116499</v>
      </c>
      <c r="D2" s="53">
        <v>0.61310370000000003</v>
      </c>
      <c r="E2" s="53"/>
      <c r="F2" s="53"/>
      <c r="G2" s="53"/>
    </row>
    <row r="3" spans="1:7" x14ac:dyDescent="0.25">
      <c r="B3" s="3" t="s">
        <v>127</v>
      </c>
      <c r="C3" s="53">
        <v>0.108006872236729</v>
      </c>
      <c r="D3" s="53">
        <v>0.14213190000000001</v>
      </c>
      <c r="E3" s="53"/>
      <c r="F3" s="53"/>
      <c r="G3" s="53"/>
    </row>
    <row r="4" spans="1:7" x14ac:dyDescent="0.25">
      <c r="B4" s="3" t="s">
        <v>126</v>
      </c>
      <c r="C4" s="53">
        <v>4.8775434494018499E-2</v>
      </c>
      <c r="D4" s="53">
        <v>0.22090190000000001</v>
      </c>
      <c r="E4" s="53">
        <v>0.95953673124313399</v>
      </c>
      <c r="F4" s="53">
        <v>0.6689453125</v>
      </c>
      <c r="G4" s="53"/>
    </row>
    <row r="5" spans="1:7" x14ac:dyDescent="0.25">
      <c r="B5" s="3" t="s">
        <v>125</v>
      </c>
      <c r="C5" s="52">
        <v>1.7564488574862501E-2</v>
      </c>
      <c r="D5" s="52">
        <v>2.38625332713127E-2</v>
      </c>
      <c r="E5" s="52">
        <f>1-SUM(E2:E4)</f>
        <v>4.0463268756866011E-2</v>
      </c>
      <c r="F5" s="52">
        <f>1-SUM(F2:F4)</f>
        <v>0.3310546875</v>
      </c>
      <c r="G5" s="52">
        <f>1-SUM(G2:G4)</f>
        <v>1</v>
      </c>
    </row>
  </sheetData>
  <sheetProtection algorithmName="SHA-512" hashValue="6II5eQ52eVo7jS838luVwYw1RIJc3rssi4H6f1vqcybRw1Ilb10FWHNpqT4ufv1SkvAiAKjeyQzilCCS4StdVg==" saltValue="ilbM0z/3RSQBK1aP4ohjT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9xdU3uswGk69VV04IavyUA9IEIFtlNiPhw2gAQ3es+3lYGiiUL5uMVZEMxo3ToBSLRRYfejbksAWXyStB9pIiw==" saltValue="bhmva8NT1TdH1mEioOxte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csMHCEkPtyvIvOu7O92MRhgKJK1Y0L1FSDNGgnmuThSamJKxtso/VnPG7dT18f6D+sTVam4eib2R5g0rMe2YgQ==" saltValue="Qu4RHetvEXnQ1mb+n18h1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Ssc8Uy21KMuQlJWRv9SottmO+t4nNRXqRDOvcFDGmYUQw0Omc33H3H8ORWVew7ySPQVOBPg0w0FoQKNBiNakkQ==" saltValue="iaohGVlsnwlZFdWODJTp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ttOaeYjgAMyGpABo68za8DefdFxFMacAXRjdZTcrcMgucATSxfhYxMStI48zgEV5+ybbBJAEX4FZ+boMdAjZyA==" saltValue="zFapzEzc/NM+Vp3WkT8q/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2024-03-18T01:15:10Z</dcterms:modified>
</cp:coreProperties>
</file>