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"/>
    </mc:Choice>
  </mc:AlternateContent>
  <xr:revisionPtr revIDLastSave="0" documentId="8_{965E11F9-2183-4A25-A5BC-03AC173FD7B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75" state="hidden" r:id="rId6"/>
    <sheet name="Pérdida económica" sheetId="76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externalReferences>
    <externalReference r:id="rId29"/>
  </externalReference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 localSheetId="6">'[1]Baseline year population inputs'!$C$41</definedName>
    <definedName name="abortion" localSheetId="5">'[1]Baseline year population inputs'!$C$41</definedName>
    <definedName name="abortion">'Entradas de población-año base'!$C$41</definedName>
    <definedName name="comm_deliv" localSheetId="6">'[1]Treatment of SAM'!$D$3</definedName>
    <definedName name="comm_deliv" localSheetId="5">'[1]Treatment of SAM'!$D$3</definedName>
    <definedName name="comm_deliv">'Tratamiento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'Entradas de población-año base'!$C$52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'Entradas de población-año base'!$C$54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'Entradas de población-año base'!$C$51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'Entradas de población-año base'!$C$55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'Entradas de población-año base'!$C$53</definedName>
    <definedName name="end_year" localSheetId="6">'[1]Baseline year population inputs'!$C$4</definedName>
    <definedName name="end_year" localSheetId="5">'[1]Baseline year population inputs'!$C$4</definedName>
    <definedName name="end_year">'Entradas de población-año base'!$C$4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'Entradas de población-año base'!$C$13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'Entradas de población-año base'!$C$8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'Entradas de población-año base'!$C$12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'Entradas de población-año base'!$C$58</definedName>
    <definedName name="frac_maize" localSheetId="6">'[1]Baseline year population inputs'!$C$19</definedName>
    <definedName name="frac_maize" localSheetId="5">'[1]Baseline year population inputs'!$C$19</definedName>
    <definedName name="frac_maize">'Entradas de población-año base'!$C$19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'Entradas de población-año base'!$C$9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'Distribución estado nutricional'!$D$10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'Distribución estado nutricional'!$F$10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'Distribución estado nutricional'!$C$10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'Distribución estado nutricional'!$G$10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'Distribución estado nutricional'!$E$10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'Entradas de población-año base'!#REF!</definedName>
    <definedName name="frac_other_staples">'Entradas de población-año base'!$C$20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'Entradas de población-año base'!$C$11</definedName>
    <definedName name="frac_rice" localSheetId="6">'[1]Baseline year population inputs'!$C$17</definedName>
    <definedName name="frac_rice" localSheetId="5">'[1]Baseline year population inputs'!$C$17</definedName>
    <definedName name="frac_rice">'Entradas de población-año base'!$C$17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'Distribución estado nutricional'!$D$11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'Distribución estado nutricional'!$F$11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'Distribución estado nutricional'!$C$11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'Distribución estado nutricional'!$G$11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'Distribución estado nutricional'!$E$11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'Entradas de población-año base'!#REF!</definedName>
    <definedName name="frac_subsistence_farming">'Entradas de población-año base'!$C$16</definedName>
    <definedName name="frac_wheat" localSheetId="6">'[1]Baseline year population inputs'!$C$18</definedName>
    <definedName name="frac_wheat" localSheetId="5">'[1]Baseline year population inputs'!$C$18</definedName>
    <definedName name="frac_wheat">'Entradas de población-año base'!$C$18</definedName>
    <definedName name="infant_mortality">'Entradas de población-año base'!$C$38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 localSheetId="6">'[1]Baseline year population inputs'!$C$46</definedName>
    <definedName name="preterm_AGA" localSheetId="5">'[1]Baseline year population inputs'!$C$46</definedName>
    <definedName name="preterm_AGA">'Entradas de población-año base'!$C$46</definedName>
    <definedName name="preterm_SGA" localSheetId="6">'[1]Baseline year population inputs'!$C$45</definedName>
    <definedName name="preterm_SGA" localSheetId="5">'[1]Baseline year population inputs'!$C$45</definedName>
    <definedName name="preterm_SGA">'Entradas de población-año base'!$C$45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'Entradas de población-año base'!$C$10</definedName>
    <definedName name="start_year" localSheetId="6">'[1]Baseline year population inputs'!$C$3</definedName>
    <definedName name="start_year" localSheetId="5">'[1]Baseline year population inputs'!$C$3</definedName>
    <definedName name="start_year">'Entradas de población-año base'!$C$3</definedName>
    <definedName name="stillbirth" localSheetId="7">'Entradas de población-año base'!$C$39</definedName>
    <definedName name="stillbirth" localSheetId="6">'[1]Baseline year population inputs'!$C$42</definedName>
    <definedName name="stillbirth" localSheetId="5">'[1]Baseline year population inputs'!$C$42</definedName>
    <definedName name="stillbirth">'Entradas de población-año base'!$C$42</definedName>
    <definedName name="term_AGA">'Entradas de población-año base'!$C$48</definedName>
    <definedName name="term_SGA" localSheetId="6">'[1]Baseline year population inputs'!$C$47</definedName>
    <definedName name="term_SGA" localSheetId="5">'[1]Baseline year population inputs'!$C$47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25" i="73"/>
  <c r="F25" i="73"/>
  <c r="E25" i="73"/>
  <c r="D25" i="73"/>
  <c r="G24" i="73"/>
  <c r="F24" i="73"/>
  <c r="E24" i="73"/>
  <c r="D24" i="73"/>
  <c r="G23" i="73"/>
  <c r="F23" i="73"/>
  <c r="E23" i="73"/>
  <c r="D23" i="73"/>
  <c r="G22" i="73"/>
  <c r="F22" i="73"/>
  <c r="E22" i="73"/>
  <c r="D22" i="73"/>
  <c r="G20" i="73"/>
  <c r="F20" i="73"/>
  <c r="E20" i="73"/>
  <c r="D20" i="73"/>
  <c r="G16" i="73"/>
  <c r="F16" i="73"/>
  <c r="E16" i="73"/>
  <c r="D16" i="73"/>
  <c r="G15" i="73"/>
  <c r="F15" i="73"/>
  <c r="E15" i="73"/>
  <c r="D15" i="73"/>
  <c r="G14" i="73"/>
  <c r="F14" i="73"/>
  <c r="E14" i="73"/>
  <c r="D14" i="73"/>
  <c r="G13" i="73"/>
  <c r="F13" i="73"/>
  <c r="E13" i="73"/>
  <c r="D13" i="73"/>
  <c r="G11" i="73"/>
  <c r="F11" i="73"/>
  <c r="E11" i="73"/>
  <c r="D11" i="73"/>
  <c r="H153" i="72"/>
  <c r="G153" i="72"/>
  <c r="F153" i="72"/>
  <c r="E153" i="72"/>
  <c r="D153" i="72"/>
  <c r="H136" i="72"/>
  <c r="G136" i="72"/>
  <c r="F136" i="72"/>
  <c r="E136" i="72"/>
  <c r="H135" i="72"/>
  <c r="G135" i="72"/>
  <c r="F135" i="72"/>
  <c r="E135" i="72"/>
  <c r="H134" i="72"/>
  <c r="G134" i="72"/>
  <c r="F134" i="72"/>
  <c r="E134" i="72"/>
  <c r="H133" i="72"/>
  <c r="G133" i="72"/>
  <c r="F133" i="72"/>
  <c r="E133" i="72"/>
  <c r="H132" i="72"/>
  <c r="G132" i="72"/>
  <c r="F132" i="72"/>
  <c r="E132" i="72"/>
  <c r="H131" i="72"/>
  <c r="G131" i="72"/>
  <c r="F131" i="72"/>
  <c r="E131" i="72"/>
  <c r="E130" i="72"/>
  <c r="D130" i="72"/>
  <c r="H129" i="72"/>
  <c r="E129" i="72"/>
  <c r="D129" i="72"/>
  <c r="E128" i="72"/>
  <c r="D128" i="72"/>
  <c r="H127" i="72"/>
  <c r="G127" i="72"/>
  <c r="F127" i="72"/>
  <c r="E127" i="72"/>
  <c r="D127" i="72"/>
  <c r="H126" i="72"/>
  <c r="E126" i="72"/>
  <c r="D126" i="72"/>
  <c r="H125" i="72"/>
  <c r="G125" i="72"/>
  <c r="F125" i="72"/>
  <c r="E125" i="72"/>
  <c r="D125" i="72"/>
  <c r="H124" i="72"/>
  <c r="E124" i="72"/>
  <c r="D124" i="72"/>
  <c r="E114" i="72"/>
  <c r="D114" i="72"/>
  <c r="E113" i="72"/>
  <c r="D113" i="72"/>
  <c r="E112" i="72"/>
  <c r="D112" i="72"/>
  <c r="H97" i="72"/>
  <c r="H152" i="72" s="1"/>
  <c r="G97" i="72"/>
  <c r="G152" i="72" s="1"/>
  <c r="F97" i="72"/>
  <c r="F152" i="72" s="1"/>
  <c r="E97" i="72"/>
  <c r="E152" i="72" s="1"/>
  <c r="D97" i="72"/>
  <c r="D152" i="72" s="1"/>
  <c r="H81" i="72"/>
  <c r="G81" i="72"/>
  <c r="F81" i="72"/>
  <c r="E81" i="72"/>
  <c r="H80" i="72"/>
  <c r="G80" i="72"/>
  <c r="F80" i="72"/>
  <c r="E80" i="72"/>
  <c r="D80" i="72"/>
  <c r="D135" i="72" s="1"/>
  <c r="H79" i="72"/>
  <c r="G79" i="72"/>
  <c r="F79" i="72"/>
  <c r="E79" i="72"/>
  <c r="H78" i="72"/>
  <c r="G78" i="72"/>
  <c r="F78" i="72"/>
  <c r="E78" i="72"/>
  <c r="D78" i="72"/>
  <c r="D133" i="72" s="1"/>
  <c r="H77" i="72"/>
  <c r="G77" i="72"/>
  <c r="F77" i="72"/>
  <c r="E77" i="72"/>
  <c r="H76" i="72"/>
  <c r="G76" i="72"/>
  <c r="F76" i="72"/>
  <c r="E76" i="72"/>
  <c r="D76" i="72"/>
  <c r="D131" i="72" s="1"/>
  <c r="E75" i="72"/>
  <c r="D75" i="72"/>
  <c r="H74" i="72"/>
  <c r="G74" i="72"/>
  <c r="G129" i="72" s="1"/>
  <c r="F74" i="72"/>
  <c r="F129" i="72" s="1"/>
  <c r="E74" i="72"/>
  <c r="D74" i="72"/>
  <c r="E73" i="72"/>
  <c r="D73" i="72"/>
  <c r="H72" i="72"/>
  <c r="G72" i="72"/>
  <c r="F72" i="72"/>
  <c r="E72" i="72"/>
  <c r="D72" i="72"/>
  <c r="H71" i="72"/>
  <c r="E71" i="72"/>
  <c r="D71" i="72"/>
  <c r="H70" i="72"/>
  <c r="G70" i="72"/>
  <c r="F70" i="72"/>
  <c r="E70" i="72"/>
  <c r="D70" i="72"/>
  <c r="H69" i="72"/>
  <c r="E69" i="72"/>
  <c r="D69" i="72"/>
  <c r="E59" i="72"/>
  <c r="D59" i="72"/>
  <c r="E58" i="72"/>
  <c r="D58" i="72"/>
  <c r="H57" i="72"/>
  <c r="H112" i="72" s="1"/>
  <c r="G57" i="72"/>
  <c r="G112" i="72" s="1"/>
  <c r="F57" i="72"/>
  <c r="F112" i="72" s="1"/>
  <c r="E57" i="72"/>
  <c r="D57" i="72"/>
  <c r="G19" i="71"/>
  <c r="F19" i="71"/>
  <c r="E19" i="71"/>
  <c r="D19" i="71"/>
  <c r="G17" i="71"/>
  <c r="F17" i="71"/>
  <c r="E17" i="71"/>
  <c r="D17" i="71"/>
  <c r="G12" i="71"/>
  <c r="F12" i="71"/>
  <c r="E12" i="71"/>
  <c r="D12" i="71"/>
  <c r="G10" i="71"/>
  <c r="F10" i="71"/>
  <c r="E10" i="71"/>
  <c r="D10" i="71"/>
  <c r="G5" i="71"/>
  <c r="F5" i="71"/>
  <c r="E5" i="71"/>
  <c r="D5" i="71"/>
  <c r="G3" i="71"/>
  <c r="F3" i="71"/>
  <c r="E3" i="71"/>
  <c r="D3" i="71"/>
  <c r="O67" i="70"/>
  <c r="N67" i="70"/>
  <c r="M67" i="70"/>
  <c r="L67" i="70"/>
  <c r="K67" i="70"/>
  <c r="J67" i="70"/>
  <c r="I67" i="70"/>
  <c r="H67" i="70"/>
  <c r="G67" i="70"/>
  <c r="F67" i="70"/>
  <c r="E67" i="70"/>
  <c r="O65" i="70"/>
  <c r="N65" i="70"/>
  <c r="M65" i="70"/>
  <c r="L65" i="70"/>
  <c r="K65" i="70"/>
  <c r="J65" i="70"/>
  <c r="I65" i="70"/>
  <c r="H65" i="70"/>
  <c r="G65" i="70"/>
  <c r="F65" i="70"/>
  <c r="E65" i="70"/>
  <c r="O44" i="70"/>
  <c r="N44" i="70"/>
  <c r="M44" i="70"/>
  <c r="L44" i="70"/>
  <c r="K44" i="70"/>
  <c r="J44" i="70"/>
  <c r="I44" i="70"/>
  <c r="H44" i="70"/>
  <c r="G44" i="70"/>
  <c r="F44" i="70"/>
  <c r="E44" i="70"/>
  <c r="O42" i="70"/>
  <c r="N42" i="70"/>
  <c r="M42" i="70"/>
  <c r="L42" i="70"/>
  <c r="K42" i="70"/>
  <c r="J42" i="70"/>
  <c r="I42" i="70"/>
  <c r="H42" i="70"/>
  <c r="G42" i="70"/>
  <c r="F42" i="70"/>
  <c r="E42" i="70"/>
  <c r="O21" i="70"/>
  <c r="N21" i="70"/>
  <c r="M21" i="70"/>
  <c r="L21" i="70"/>
  <c r="K21" i="70"/>
  <c r="J21" i="70"/>
  <c r="I21" i="70"/>
  <c r="H21" i="70"/>
  <c r="G21" i="70"/>
  <c r="F21" i="70"/>
  <c r="E21" i="70"/>
  <c r="O19" i="70"/>
  <c r="N19" i="70"/>
  <c r="M19" i="70"/>
  <c r="L19" i="70"/>
  <c r="K19" i="70"/>
  <c r="J19" i="70"/>
  <c r="I19" i="70"/>
  <c r="H19" i="70"/>
  <c r="G19" i="70"/>
  <c r="F19" i="70"/>
  <c r="E19" i="70"/>
  <c r="D67" i="70"/>
  <c r="C67" i="70"/>
  <c r="O66" i="70"/>
  <c r="N66" i="70"/>
  <c r="M66" i="70"/>
  <c r="L66" i="70"/>
  <c r="K66" i="70"/>
  <c r="J66" i="70"/>
  <c r="I66" i="70"/>
  <c r="H66" i="70"/>
  <c r="G66" i="70"/>
  <c r="F66" i="70"/>
  <c r="E66" i="70"/>
  <c r="D66" i="70"/>
  <c r="C66" i="70"/>
  <c r="D65" i="70"/>
  <c r="C65" i="70"/>
  <c r="O64" i="70"/>
  <c r="N64" i="70"/>
  <c r="M64" i="70"/>
  <c r="L64" i="70"/>
  <c r="K64" i="70"/>
  <c r="J64" i="70"/>
  <c r="I64" i="70"/>
  <c r="H64" i="70"/>
  <c r="G64" i="70"/>
  <c r="F64" i="70"/>
  <c r="E64" i="70"/>
  <c r="D64" i="70"/>
  <c r="C64" i="70"/>
  <c r="O61" i="70"/>
  <c r="N61" i="70"/>
  <c r="M61" i="70"/>
  <c r="L61" i="70"/>
  <c r="K61" i="70"/>
  <c r="J61" i="70"/>
  <c r="I61" i="70"/>
  <c r="H61" i="70"/>
  <c r="G61" i="70"/>
  <c r="D61" i="70"/>
  <c r="C61" i="70"/>
  <c r="O60" i="70"/>
  <c r="N60" i="70"/>
  <c r="M60" i="70"/>
  <c r="L60" i="70"/>
  <c r="K60" i="70"/>
  <c r="J60" i="70"/>
  <c r="I60" i="70"/>
  <c r="H60" i="70"/>
  <c r="G60" i="70"/>
  <c r="F60" i="70"/>
  <c r="E60" i="70"/>
  <c r="D60" i="70"/>
  <c r="C60" i="70"/>
  <c r="O59" i="70"/>
  <c r="N59" i="70"/>
  <c r="M59" i="70"/>
  <c r="L59" i="70"/>
  <c r="K59" i="70"/>
  <c r="J59" i="70"/>
  <c r="I59" i="70"/>
  <c r="H59" i="70"/>
  <c r="D59" i="70"/>
  <c r="C59" i="70"/>
  <c r="O57" i="70"/>
  <c r="N57" i="70"/>
  <c r="M57" i="70"/>
  <c r="L57" i="70"/>
  <c r="K57" i="70"/>
  <c r="J57" i="70"/>
  <c r="I57" i="70"/>
  <c r="H57" i="70"/>
  <c r="G57" i="70"/>
  <c r="D57" i="70"/>
  <c r="C57" i="70"/>
  <c r="K56" i="70"/>
  <c r="J56" i="70"/>
  <c r="I56" i="70"/>
  <c r="H56" i="70"/>
  <c r="G56" i="70"/>
  <c r="F56" i="70"/>
  <c r="E56" i="70"/>
  <c r="D56" i="70"/>
  <c r="C56" i="70"/>
  <c r="K55" i="70"/>
  <c r="J55" i="70"/>
  <c r="I55" i="70"/>
  <c r="H55" i="70"/>
  <c r="G55" i="70"/>
  <c r="F55" i="70"/>
  <c r="E55" i="70"/>
  <c r="D55" i="70"/>
  <c r="C55" i="70"/>
  <c r="K54" i="70"/>
  <c r="J54" i="70"/>
  <c r="I54" i="70"/>
  <c r="H54" i="70"/>
  <c r="G54" i="70"/>
  <c r="F54" i="70"/>
  <c r="E54" i="70"/>
  <c r="D54" i="70"/>
  <c r="C54" i="70"/>
  <c r="O53" i="70"/>
  <c r="N53" i="70"/>
  <c r="M53" i="70"/>
  <c r="L53" i="70"/>
  <c r="G53" i="70"/>
  <c r="F53" i="70"/>
  <c r="E53" i="70"/>
  <c r="D53" i="70"/>
  <c r="C53" i="70"/>
  <c r="O52" i="70"/>
  <c r="N52" i="70"/>
  <c r="M52" i="70"/>
  <c r="L52" i="70"/>
  <c r="G52" i="70"/>
  <c r="F52" i="70"/>
  <c r="E52" i="70"/>
  <c r="D52" i="70"/>
  <c r="C52" i="70"/>
  <c r="O51" i="70"/>
  <c r="N51" i="70"/>
  <c r="M51" i="70"/>
  <c r="L51" i="70"/>
  <c r="G51" i="70"/>
  <c r="F51" i="70"/>
  <c r="E51" i="70"/>
  <c r="D51" i="70"/>
  <c r="C51" i="70"/>
  <c r="O50" i="70"/>
  <c r="N50" i="70"/>
  <c r="M50" i="70"/>
  <c r="L50" i="70"/>
  <c r="G50" i="70"/>
  <c r="F50" i="70"/>
  <c r="E50" i="70"/>
  <c r="D50" i="70"/>
  <c r="C50" i="70"/>
  <c r="O49" i="70"/>
  <c r="N49" i="70"/>
  <c r="M49" i="70"/>
  <c r="L49" i="70"/>
  <c r="K49" i="70"/>
  <c r="J49" i="70"/>
  <c r="I49" i="70"/>
  <c r="H49" i="70"/>
  <c r="G49" i="70"/>
  <c r="F49" i="70"/>
  <c r="E49" i="70"/>
  <c r="D44" i="70"/>
  <c r="C44" i="70"/>
  <c r="O43" i="70"/>
  <c r="N43" i="70"/>
  <c r="M43" i="70"/>
  <c r="L43" i="70"/>
  <c r="K43" i="70"/>
  <c r="J43" i="70"/>
  <c r="I43" i="70"/>
  <c r="H43" i="70"/>
  <c r="G43" i="70"/>
  <c r="F43" i="70"/>
  <c r="E43" i="70"/>
  <c r="D43" i="70"/>
  <c r="C43" i="70"/>
  <c r="D42" i="70"/>
  <c r="C42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O38" i="70"/>
  <c r="N38" i="70"/>
  <c r="M38" i="70"/>
  <c r="L38" i="70"/>
  <c r="K38" i="70"/>
  <c r="J38" i="70"/>
  <c r="I38" i="70"/>
  <c r="H38" i="70"/>
  <c r="G38" i="70"/>
  <c r="D38" i="70"/>
  <c r="C38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C37" i="70"/>
  <c r="O36" i="70"/>
  <c r="N36" i="70"/>
  <c r="M36" i="70"/>
  <c r="L36" i="70"/>
  <c r="K36" i="70"/>
  <c r="J36" i="70"/>
  <c r="I36" i="70"/>
  <c r="H36" i="70"/>
  <c r="D36" i="70"/>
  <c r="C36" i="70"/>
  <c r="O34" i="70"/>
  <c r="N34" i="70"/>
  <c r="M34" i="70"/>
  <c r="L34" i="70"/>
  <c r="K34" i="70"/>
  <c r="J34" i="70"/>
  <c r="I34" i="70"/>
  <c r="H34" i="70"/>
  <c r="D34" i="70"/>
  <c r="C34" i="70"/>
  <c r="K33" i="70"/>
  <c r="J33" i="70"/>
  <c r="I33" i="70"/>
  <c r="H33" i="70"/>
  <c r="G33" i="70"/>
  <c r="F33" i="70"/>
  <c r="E33" i="70"/>
  <c r="D33" i="70"/>
  <c r="C33" i="70"/>
  <c r="K32" i="70"/>
  <c r="J32" i="70"/>
  <c r="I32" i="70"/>
  <c r="H32" i="70"/>
  <c r="G32" i="70"/>
  <c r="F32" i="70"/>
  <c r="E32" i="70"/>
  <c r="D32" i="70"/>
  <c r="C32" i="70"/>
  <c r="K31" i="70"/>
  <c r="J31" i="70"/>
  <c r="I31" i="70"/>
  <c r="H31" i="70"/>
  <c r="G31" i="70"/>
  <c r="F31" i="70"/>
  <c r="E31" i="70"/>
  <c r="D31" i="70"/>
  <c r="C31" i="70"/>
  <c r="O30" i="70"/>
  <c r="N30" i="70"/>
  <c r="M30" i="70"/>
  <c r="L30" i="70"/>
  <c r="G30" i="70"/>
  <c r="F30" i="70"/>
  <c r="E30" i="70"/>
  <c r="D30" i="70"/>
  <c r="C30" i="70"/>
  <c r="O29" i="70"/>
  <c r="N29" i="70"/>
  <c r="M29" i="70"/>
  <c r="L29" i="70"/>
  <c r="G29" i="70"/>
  <c r="F29" i="70"/>
  <c r="E29" i="70"/>
  <c r="D29" i="70"/>
  <c r="C29" i="70"/>
  <c r="O28" i="70"/>
  <c r="N28" i="70"/>
  <c r="M28" i="70"/>
  <c r="L28" i="70"/>
  <c r="G28" i="70"/>
  <c r="F28" i="70"/>
  <c r="E28" i="70"/>
  <c r="D28" i="70"/>
  <c r="C28" i="70"/>
  <c r="O27" i="70"/>
  <c r="N27" i="70"/>
  <c r="M27" i="70"/>
  <c r="L27" i="70"/>
  <c r="G27" i="70"/>
  <c r="F27" i="70"/>
  <c r="E27" i="70"/>
  <c r="D27" i="70"/>
  <c r="C27" i="70"/>
  <c r="O26" i="70"/>
  <c r="N26" i="70"/>
  <c r="M26" i="70"/>
  <c r="L26" i="70"/>
  <c r="K26" i="70"/>
  <c r="J26" i="70"/>
  <c r="I26" i="70"/>
  <c r="H26" i="70"/>
  <c r="G26" i="70"/>
  <c r="F26" i="70"/>
  <c r="E26" i="70"/>
  <c r="F42" i="69"/>
  <c r="E42" i="69"/>
  <c r="D42" i="69"/>
  <c r="C42" i="69"/>
  <c r="F40" i="69"/>
  <c r="E40" i="69"/>
  <c r="D40" i="69"/>
  <c r="C40" i="69"/>
  <c r="F38" i="69"/>
  <c r="E38" i="69"/>
  <c r="D38" i="69"/>
  <c r="C38" i="69"/>
  <c r="F36" i="69"/>
  <c r="E36" i="69"/>
  <c r="D36" i="69"/>
  <c r="C36" i="69"/>
  <c r="F34" i="69"/>
  <c r="E34" i="69"/>
  <c r="D34" i="69"/>
  <c r="C34" i="69"/>
  <c r="F32" i="69"/>
  <c r="E32" i="69"/>
  <c r="D32" i="69"/>
  <c r="C32" i="69"/>
  <c r="F27" i="69"/>
  <c r="E27" i="69"/>
  <c r="D27" i="69"/>
  <c r="C27" i="69"/>
  <c r="F25" i="69"/>
  <c r="E25" i="69"/>
  <c r="D25" i="69"/>
  <c r="C25" i="69"/>
  <c r="F23" i="69"/>
  <c r="E23" i="69"/>
  <c r="D23" i="69"/>
  <c r="C23" i="69"/>
  <c r="F21" i="69"/>
  <c r="E21" i="69"/>
  <c r="D21" i="69"/>
  <c r="C21" i="69"/>
  <c r="F19" i="69"/>
  <c r="E19" i="69"/>
  <c r="D19" i="69"/>
  <c r="C19" i="69"/>
  <c r="F17" i="69"/>
  <c r="E17" i="69"/>
  <c r="D17" i="69"/>
  <c r="C17" i="69"/>
  <c r="D12" i="69"/>
  <c r="C12" i="69"/>
  <c r="F54" i="68"/>
  <c r="E54" i="68"/>
  <c r="F53" i="68"/>
  <c r="E53" i="68"/>
  <c r="F52" i="68"/>
  <c r="E52" i="68"/>
  <c r="F31" i="68"/>
  <c r="E31" i="68"/>
  <c r="F30" i="68"/>
  <c r="E30" i="68"/>
  <c r="F29" i="68"/>
  <c r="E29" i="68"/>
  <c r="F8" i="68"/>
  <c r="E8" i="68"/>
  <c r="F7" i="68"/>
  <c r="E7" i="68"/>
  <c r="F6" i="68"/>
  <c r="E6" i="68"/>
  <c r="C67" i="68"/>
  <c r="G63" i="68"/>
  <c r="F63" i="68"/>
  <c r="E63" i="68"/>
  <c r="D63" i="68"/>
  <c r="C63" i="68"/>
  <c r="G62" i="68"/>
  <c r="F62" i="68"/>
  <c r="E62" i="68"/>
  <c r="D62" i="68"/>
  <c r="C62" i="68"/>
  <c r="G61" i="68"/>
  <c r="F61" i="68"/>
  <c r="E61" i="68"/>
  <c r="D61" i="68"/>
  <c r="C61" i="68"/>
  <c r="D58" i="68"/>
  <c r="C58" i="68"/>
  <c r="G55" i="68"/>
  <c r="F55" i="68"/>
  <c r="E55" i="68"/>
  <c r="D55" i="68"/>
  <c r="C55" i="68"/>
  <c r="G54" i="68"/>
  <c r="D54" i="68"/>
  <c r="C54" i="68"/>
  <c r="G53" i="68"/>
  <c r="D53" i="68"/>
  <c r="C53" i="68"/>
  <c r="G52" i="68"/>
  <c r="D52" i="68"/>
  <c r="C52" i="68"/>
  <c r="G50" i="68"/>
  <c r="F50" i="68"/>
  <c r="E50" i="68"/>
  <c r="D50" i="68"/>
  <c r="C50" i="68"/>
  <c r="G49" i="68"/>
  <c r="F49" i="68"/>
  <c r="E49" i="68"/>
  <c r="D49" i="68"/>
  <c r="C44" i="68"/>
  <c r="G40" i="68"/>
  <c r="F40" i="68"/>
  <c r="E40" i="68"/>
  <c r="D40" i="68"/>
  <c r="C40" i="68"/>
  <c r="G39" i="68"/>
  <c r="F39" i="68"/>
  <c r="E39" i="68"/>
  <c r="D39" i="68"/>
  <c r="C39" i="68"/>
  <c r="G38" i="68"/>
  <c r="F38" i="68"/>
  <c r="E38" i="68"/>
  <c r="D38" i="68"/>
  <c r="C38" i="68"/>
  <c r="D35" i="68"/>
  <c r="C35" i="68"/>
  <c r="G32" i="68"/>
  <c r="F32" i="68"/>
  <c r="E32" i="68"/>
  <c r="D32" i="68"/>
  <c r="C32" i="68"/>
  <c r="G31" i="68"/>
  <c r="D31" i="68"/>
  <c r="C31" i="68"/>
  <c r="G30" i="68"/>
  <c r="D30" i="68"/>
  <c r="C30" i="68"/>
  <c r="G29" i="68"/>
  <c r="D29" i="68"/>
  <c r="C29" i="68"/>
  <c r="G27" i="68"/>
  <c r="F27" i="68"/>
  <c r="E27" i="68"/>
  <c r="D27" i="68"/>
  <c r="C27" i="68"/>
  <c r="G26" i="68"/>
  <c r="F26" i="68"/>
  <c r="E26" i="68"/>
  <c r="D26" i="68"/>
  <c r="F79" i="66"/>
  <c r="E79" i="66"/>
  <c r="D79" i="66"/>
  <c r="C79" i="66"/>
  <c r="F78" i="66"/>
  <c r="E78" i="66"/>
  <c r="D78" i="66"/>
  <c r="C78" i="66"/>
  <c r="F77" i="66"/>
  <c r="E77" i="66"/>
  <c r="D77" i="66"/>
  <c r="C77" i="66"/>
  <c r="F76" i="66"/>
  <c r="E76" i="66"/>
  <c r="D76" i="66"/>
  <c r="C76" i="66"/>
  <c r="F75" i="66"/>
  <c r="E75" i="66"/>
  <c r="D75" i="66"/>
  <c r="C75" i="66"/>
  <c r="F74" i="66"/>
  <c r="E74" i="66"/>
  <c r="D74" i="66"/>
  <c r="C74" i="66"/>
  <c r="F73" i="66"/>
  <c r="E73" i="66"/>
  <c r="D73" i="66"/>
  <c r="C73" i="66"/>
  <c r="F72" i="66"/>
  <c r="E72" i="66"/>
  <c r="D72" i="66"/>
  <c r="C72" i="66"/>
  <c r="F69" i="66"/>
  <c r="E69" i="66"/>
  <c r="D69" i="66"/>
  <c r="C69" i="66"/>
  <c r="F68" i="66"/>
  <c r="E68" i="66"/>
  <c r="D68" i="66"/>
  <c r="C68" i="66"/>
  <c r="F67" i="66"/>
  <c r="E67" i="66"/>
  <c r="D67" i="66"/>
  <c r="C67" i="66"/>
  <c r="F63" i="66"/>
  <c r="E63" i="66"/>
  <c r="D63" i="66"/>
  <c r="C63" i="66"/>
  <c r="F61" i="66"/>
  <c r="E61" i="66"/>
  <c r="D61" i="66"/>
  <c r="C61" i="66"/>
  <c r="F60" i="66"/>
  <c r="E60" i="66"/>
  <c r="D60" i="66"/>
  <c r="C60" i="66"/>
  <c r="F59" i="66"/>
  <c r="E59" i="66"/>
  <c r="D59" i="66"/>
  <c r="C59" i="66"/>
  <c r="F58" i="66"/>
  <c r="E58" i="66"/>
  <c r="D58" i="66"/>
  <c r="C58" i="66"/>
  <c r="F52" i="66"/>
  <c r="E52" i="66"/>
  <c r="D52" i="66"/>
  <c r="C52" i="66"/>
  <c r="F51" i="66"/>
  <c r="E51" i="66"/>
  <c r="D51" i="66"/>
  <c r="C51" i="66"/>
  <c r="F50" i="66"/>
  <c r="E50" i="66"/>
  <c r="D50" i="66"/>
  <c r="C50" i="66"/>
  <c r="F49" i="66"/>
  <c r="E49" i="66"/>
  <c r="D49" i="66"/>
  <c r="C49" i="66"/>
  <c r="F48" i="66"/>
  <c r="E48" i="66"/>
  <c r="D48" i="66"/>
  <c r="C48" i="66"/>
  <c r="F47" i="66"/>
  <c r="E47" i="66"/>
  <c r="D47" i="66"/>
  <c r="C47" i="66"/>
  <c r="F46" i="66"/>
  <c r="E46" i="66"/>
  <c r="D46" i="66"/>
  <c r="C46" i="66"/>
  <c r="F45" i="66"/>
  <c r="E45" i="66"/>
  <c r="D45" i="66"/>
  <c r="C45" i="66"/>
  <c r="F42" i="66"/>
  <c r="E42" i="66"/>
  <c r="D42" i="66"/>
  <c r="C42" i="66"/>
  <c r="F41" i="66"/>
  <c r="E41" i="66"/>
  <c r="D41" i="66"/>
  <c r="C41" i="66"/>
  <c r="F40" i="66"/>
  <c r="E40" i="66"/>
  <c r="D40" i="66"/>
  <c r="C40" i="66"/>
  <c r="F36" i="66"/>
  <c r="E36" i="66"/>
  <c r="D36" i="66"/>
  <c r="C36" i="66"/>
  <c r="F34" i="66"/>
  <c r="E34" i="66"/>
  <c r="D34" i="66"/>
  <c r="C34" i="66"/>
  <c r="F33" i="66"/>
  <c r="E33" i="66"/>
  <c r="D33" i="66"/>
  <c r="C33" i="66"/>
  <c r="F32" i="66"/>
  <c r="E32" i="66"/>
  <c r="D32" i="66"/>
  <c r="C32" i="66"/>
  <c r="F31" i="66"/>
  <c r="E31" i="66"/>
  <c r="D31" i="66"/>
  <c r="C31" i="66"/>
  <c r="E115" i="65"/>
  <c r="E114" i="65"/>
  <c r="D112" i="65"/>
  <c r="D111" i="65"/>
  <c r="E62" i="65"/>
  <c r="E61" i="65"/>
  <c r="D59" i="65"/>
  <c r="D58" i="65"/>
  <c r="E9" i="65"/>
  <c r="E8" i="65"/>
  <c r="D6" i="65"/>
  <c r="D5" i="65"/>
  <c r="H157" i="65"/>
  <c r="G157" i="65"/>
  <c r="F157" i="65"/>
  <c r="E157" i="65"/>
  <c r="D157" i="65"/>
  <c r="H156" i="65"/>
  <c r="G156" i="65"/>
  <c r="F156" i="65"/>
  <c r="E156" i="65"/>
  <c r="D156" i="65"/>
  <c r="H155" i="65"/>
  <c r="G155" i="65"/>
  <c r="F155" i="65"/>
  <c r="E155" i="65"/>
  <c r="D155" i="65"/>
  <c r="H154" i="65"/>
  <c r="G154" i="65"/>
  <c r="F154" i="65"/>
  <c r="E154" i="65"/>
  <c r="D154" i="65"/>
  <c r="H153" i="65"/>
  <c r="G153" i="65"/>
  <c r="F153" i="65"/>
  <c r="E153" i="65"/>
  <c r="D153" i="65"/>
  <c r="H152" i="65"/>
  <c r="G152" i="65"/>
  <c r="F152" i="65"/>
  <c r="E152" i="65"/>
  <c r="D152" i="65"/>
  <c r="H151" i="65"/>
  <c r="G151" i="65"/>
  <c r="F151" i="65"/>
  <c r="E151" i="65"/>
  <c r="D151" i="65"/>
  <c r="H150" i="65"/>
  <c r="G150" i="65"/>
  <c r="F150" i="65"/>
  <c r="E150" i="65"/>
  <c r="D150" i="65"/>
  <c r="H149" i="65"/>
  <c r="G149" i="65"/>
  <c r="F149" i="65"/>
  <c r="E149" i="65"/>
  <c r="D149" i="65"/>
  <c r="H148" i="65"/>
  <c r="G148" i="65"/>
  <c r="F148" i="65"/>
  <c r="E148" i="65"/>
  <c r="D148" i="65"/>
  <c r="H147" i="65"/>
  <c r="G147" i="65"/>
  <c r="F147" i="65"/>
  <c r="E147" i="65"/>
  <c r="D147" i="65"/>
  <c r="H146" i="65"/>
  <c r="G146" i="65"/>
  <c r="F146" i="65"/>
  <c r="E146" i="65"/>
  <c r="D146" i="65"/>
  <c r="H145" i="65"/>
  <c r="G145" i="65"/>
  <c r="F145" i="65"/>
  <c r="E145" i="65"/>
  <c r="D145" i="65"/>
  <c r="H144" i="65"/>
  <c r="G144" i="65"/>
  <c r="F144" i="65"/>
  <c r="E144" i="65"/>
  <c r="D144" i="65"/>
  <c r="H143" i="65"/>
  <c r="G143" i="65"/>
  <c r="F143" i="65"/>
  <c r="E143" i="65"/>
  <c r="D143" i="65"/>
  <c r="H142" i="65"/>
  <c r="G142" i="65"/>
  <c r="F142" i="65"/>
  <c r="E142" i="65"/>
  <c r="D142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3" i="65"/>
  <c r="G123" i="65"/>
  <c r="F123" i="65"/>
  <c r="E123" i="65"/>
  <c r="D123" i="65"/>
  <c r="H122" i="65"/>
  <c r="G122" i="65"/>
  <c r="F122" i="65"/>
  <c r="E122" i="65"/>
  <c r="D122" i="65"/>
  <c r="H121" i="65"/>
  <c r="F121" i="65"/>
  <c r="E121" i="65"/>
  <c r="D121" i="65"/>
  <c r="H120" i="65"/>
  <c r="F120" i="65"/>
  <c r="E120" i="65"/>
  <c r="D120" i="65"/>
  <c r="H119" i="65"/>
  <c r="G119" i="65"/>
  <c r="F119" i="65"/>
  <c r="E119" i="65"/>
  <c r="D119" i="65"/>
  <c r="H118" i="65"/>
  <c r="G118" i="65"/>
  <c r="E118" i="65"/>
  <c r="D118" i="65"/>
  <c r="H117" i="65"/>
  <c r="G117" i="65"/>
  <c r="E117" i="65"/>
  <c r="D117" i="65"/>
  <c r="H116" i="65"/>
  <c r="G116" i="65"/>
  <c r="F116" i="65"/>
  <c r="E116" i="65"/>
  <c r="D116" i="65"/>
  <c r="H115" i="65"/>
  <c r="G115" i="65"/>
  <c r="F115" i="65"/>
  <c r="D115" i="65"/>
  <c r="H114" i="65"/>
  <c r="G114" i="65"/>
  <c r="F114" i="65"/>
  <c r="D114" i="65"/>
  <c r="H113" i="65"/>
  <c r="G113" i="65"/>
  <c r="F113" i="65"/>
  <c r="E113" i="65"/>
  <c r="D113" i="65"/>
  <c r="H112" i="65"/>
  <c r="G112" i="65"/>
  <c r="F112" i="65"/>
  <c r="E112" i="65"/>
  <c r="H111" i="65"/>
  <c r="G111" i="65"/>
  <c r="F111" i="65"/>
  <c r="E111" i="65"/>
  <c r="H110" i="65"/>
  <c r="G110" i="65"/>
  <c r="F110" i="65"/>
  <c r="E110" i="65"/>
  <c r="D110" i="65"/>
  <c r="H109" i="65"/>
  <c r="G109" i="65"/>
  <c r="F109" i="65"/>
  <c r="E109" i="65"/>
  <c r="D109" i="65"/>
  <c r="H108" i="65"/>
  <c r="G108" i="65"/>
  <c r="F108" i="65"/>
  <c r="E108" i="65"/>
  <c r="D108" i="65"/>
  <c r="H104" i="65"/>
  <c r="G104" i="65"/>
  <c r="F104" i="65"/>
  <c r="E104" i="65"/>
  <c r="D104" i="65"/>
  <c r="H103" i="65"/>
  <c r="G103" i="65"/>
  <c r="F103" i="65"/>
  <c r="E103" i="65"/>
  <c r="D103" i="65"/>
  <c r="H102" i="65"/>
  <c r="G102" i="65"/>
  <c r="F102" i="65"/>
  <c r="E102" i="65"/>
  <c r="D102" i="65"/>
  <c r="H101" i="65"/>
  <c r="G101" i="65"/>
  <c r="F101" i="65"/>
  <c r="E101" i="65"/>
  <c r="D101" i="65"/>
  <c r="H100" i="65"/>
  <c r="G100" i="65"/>
  <c r="F100" i="65"/>
  <c r="E100" i="65"/>
  <c r="D100" i="65"/>
  <c r="H99" i="65"/>
  <c r="G99" i="65"/>
  <c r="F99" i="65"/>
  <c r="E99" i="65"/>
  <c r="D99" i="65"/>
  <c r="H98" i="65"/>
  <c r="G98" i="65"/>
  <c r="F98" i="65"/>
  <c r="E98" i="65"/>
  <c r="D98" i="65"/>
  <c r="H97" i="65"/>
  <c r="G97" i="65"/>
  <c r="F97" i="65"/>
  <c r="E97" i="65"/>
  <c r="D97" i="65"/>
  <c r="H96" i="65"/>
  <c r="G96" i="65"/>
  <c r="F96" i="65"/>
  <c r="E96" i="65"/>
  <c r="D96" i="65"/>
  <c r="H95" i="65"/>
  <c r="G95" i="65"/>
  <c r="F95" i="65"/>
  <c r="E95" i="65"/>
  <c r="D95" i="65"/>
  <c r="H94" i="65"/>
  <c r="G94" i="65"/>
  <c r="F94" i="65"/>
  <c r="E94" i="65"/>
  <c r="D94" i="65"/>
  <c r="H93" i="65"/>
  <c r="G93" i="65"/>
  <c r="F93" i="65"/>
  <c r="E93" i="65"/>
  <c r="D93" i="65"/>
  <c r="H92" i="65"/>
  <c r="G92" i="65"/>
  <c r="F92" i="65"/>
  <c r="E92" i="65"/>
  <c r="D92" i="65"/>
  <c r="H91" i="65"/>
  <c r="G91" i="65"/>
  <c r="F91" i="65"/>
  <c r="E91" i="65"/>
  <c r="D91" i="65"/>
  <c r="H90" i="65"/>
  <c r="G90" i="65"/>
  <c r="F90" i="65"/>
  <c r="E90" i="65"/>
  <c r="D90" i="65"/>
  <c r="H89" i="65"/>
  <c r="G89" i="65"/>
  <c r="F89" i="65"/>
  <c r="E89" i="65"/>
  <c r="D89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E32" i="21" l="1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0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A23" i="2" l="1"/>
  <c r="A35" i="2"/>
  <c r="I4" i="2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<sst xmlns="http://schemas.openxmlformats.org/spreadsheetml/2006/main" count="2093" uniqueCount="341">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</sst>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7265625" style="8" customWidth="1"/>
    <col min="2" max="2" width="38.7265625" style="11" customWidth="1"/>
    <col min="3" max="16384" width="14.453125" style="8"/>
  </cols>
  <sheetData>
    <row r="1" spans="1:3" ht="16" customHeight="1" x14ac:dyDescent="0.3">
      <c r="A1" s="1" t="s">
        <v>19</v>
      </c>
      <c r="B1" s="30" t="s">
        <v>4</v>
      </c>
      <c r="C1" s="30" t="s">
        <v>24</v>
      </c>
    </row>
    <row r="2" spans="1:3" ht="16" customHeight="1" x14ac:dyDescent="0.3">
      <c r="A2" s="8" t="s">
        <v>55</v>
      </c>
      <c r="B2" s="30"/>
      <c r="C2" s="30"/>
    </row>
    <row r="3" spans="1:3" ht="16" customHeight="1" x14ac:dyDescent="0.3">
      <c r="A3" s="1"/>
      <c r="B3" s="5" t="s">
        <v>18</v>
      </c>
      <c r="C3" s="48">
        <v>2017</v>
      </c>
    </row>
    <row r="4" spans="1:3" ht="16" customHeight="1" x14ac:dyDescent="0.3">
      <c r="A4" s="1"/>
      <c r="B4" s="5" t="s">
        <v>26</v>
      </c>
      <c r="C4" s="49">
        <v>2030</v>
      </c>
    </row>
    <row r="5" spans="1:3" ht="16" customHeight="1" x14ac:dyDescent="0.3">
      <c r="A5" s="1"/>
      <c r="B5" s="30"/>
      <c r="C5" s="30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0">
        <v>9862402</v>
      </c>
    </row>
    <row r="8" spans="1:3" ht="15" customHeight="1" x14ac:dyDescent="0.25">
      <c r="B8" s="5" t="s">
        <v>44</v>
      </c>
      <c r="C8" s="51">
        <v>0.28199999999999997</v>
      </c>
    </row>
    <row r="9" spans="1:3" ht="15" customHeight="1" x14ac:dyDescent="0.25">
      <c r="B9" s="5" t="s">
        <v>43</v>
      </c>
      <c r="C9" s="52">
        <v>1</v>
      </c>
    </row>
    <row r="10" spans="1:3" ht="15" customHeight="1" x14ac:dyDescent="0.25">
      <c r="B10" s="5" t="s">
        <v>56</v>
      </c>
      <c r="C10" s="52">
        <v>0.23</v>
      </c>
    </row>
    <row r="11" spans="1:3" ht="15" customHeight="1" x14ac:dyDescent="0.25">
      <c r="B11" s="5" t="s">
        <v>49</v>
      </c>
      <c r="C11" s="51">
        <v>0.51</v>
      </c>
    </row>
    <row r="12" spans="1:3" ht="15" customHeight="1" x14ac:dyDescent="0.25">
      <c r="B12" s="5" t="s">
        <v>41</v>
      </c>
      <c r="C12" s="51">
        <v>0.37</v>
      </c>
    </row>
    <row r="13" spans="1:3" ht="15" customHeight="1" x14ac:dyDescent="0.25">
      <c r="B13" s="5" t="s">
        <v>62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2">
        <v>0.3</v>
      </c>
    </row>
    <row r="17" spans="1:3" ht="15" customHeight="1" x14ac:dyDescent="0.25">
      <c r="B17" s="5" t="s">
        <v>30</v>
      </c>
      <c r="C17" s="52">
        <v>0.1</v>
      </c>
    </row>
    <row r="18" spans="1:3" ht="15" customHeight="1" x14ac:dyDescent="0.25">
      <c r="B18" s="5" t="s">
        <v>31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34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2">
        <v>0.127</v>
      </c>
    </row>
    <row r="24" spans="1:3" ht="15" customHeight="1" x14ac:dyDescent="0.25">
      <c r="B24" s="15" t="s">
        <v>46</v>
      </c>
      <c r="C24" s="52">
        <v>0.45200000000000001</v>
      </c>
    </row>
    <row r="25" spans="1:3" ht="15" customHeight="1" x14ac:dyDescent="0.25">
      <c r="B25" s="15" t="s">
        <v>47</v>
      </c>
      <c r="C25" s="52">
        <v>0.33400000000000002</v>
      </c>
    </row>
    <row r="26" spans="1:3" ht="15" customHeight="1" x14ac:dyDescent="0.25">
      <c r="B26" s="15" t="s">
        <v>48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4" t="s">
        <v>27</v>
      </c>
      <c r="C29" s="53">
        <v>0.20799999999999999</v>
      </c>
    </row>
    <row r="30" spans="1:3" ht="14.25" customHeight="1" x14ac:dyDescent="0.25">
      <c r="B30" s="24" t="s">
        <v>63</v>
      </c>
      <c r="C30" s="53">
        <v>0.63700000000000001</v>
      </c>
    </row>
    <row r="31" spans="1:3" ht="14.25" customHeight="1" x14ac:dyDescent="0.25">
      <c r="B31" s="24" t="s">
        <v>10</v>
      </c>
      <c r="C31" s="53">
        <v>0.11899999999999999</v>
      </c>
    </row>
    <row r="32" spans="1:3" ht="14.25" customHeight="1" x14ac:dyDescent="0.25">
      <c r="B32" s="24" t="s">
        <v>11</v>
      </c>
      <c r="C32" s="53">
        <v>3.5999999999999997E-2</v>
      </c>
    </row>
    <row r="33" spans="1:5" ht="13" x14ac:dyDescent="0.25">
      <c r="B33" s="26" t="s">
        <v>60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4">
        <v>25</v>
      </c>
    </row>
    <row r="38" spans="1:5" ht="15" customHeight="1" x14ac:dyDescent="0.25">
      <c r="B38" s="11" t="s">
        <v>35</v>
      </c>
      <c r="C38" s="54">
        <v>43</v>
      </c>
      <c r="D38" s="12"/>
      <c r="E38" s="13"/>
    </row>
    <row r="39" spans="1:5" ht="15" customHeight="1" x14ac:dyDescent="0.25">
      <c r="B39" s="11" t="s">
        <v>61</v>
      </c>
      <c r="C39" s="54">
        <v>67</v>
      </c>
      <c r="D39" s="12"/>
      <c r="E39" s="12"/>
    </row>
    <row r="40" spans="1:5" ht="15" customHeight="1" x14ac:dyDescent="0.25">
      <c r="B40" s="11" t="s">
        <v>36</v>
      </c>
      <c r="C40" s="54">
        <v>4.01</v>
      </c>
    </row>
    <row r="41" spans="1:5" ht="15" customHeight="1" x14ac:dyDescent="0.25">
      <c r="B41" s="11" t="s">
        <v>32</v>
      </c>
      <c r="C41" s="52">
        <v>0.13</v>
      </c>
    </row>
    <row r="42" spans="1:5" ht="15" customHeight="1" x14ac:dyDescent="0.25">
      <c r="B42" s="11" t="s">
        <v>57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2">
        <v>3.1E-2</v>
      </c>
      <c r="D45" s="12"/>
    </row>
    <row r="46" spans="1:5" ht="15.75" customHeight="1" x14ac:dyDescent="0.25">
      <c r="B46" s="11" t="s">
        <v>51</v>
      </c>
      <c r="C46" s="52">
        <v>0.109</v>
      </c>
      <c r="D46" s="12"/>
    </row>
    <row r="47" spans="1:5" ht="15.75" customHeight="1" x14ac:dyDescent="0.25">
      <c r="B47" s="11" t="s">
        <v>59</v>
      </c>
      <c r="C47" s="52">
        <v>0.36499999999999999</v>
      </c>
      <c r="D47" s="12"/>
      <c r="E47" s="13"/>
    </row>
    <row r="48" spans="1:5" ht="15" customHeight="1" x14ac:dyDescent="0.25">
      <c r="B48" s="11" t="s">
        <v>58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5">
        <v>1.66</v>
      </c>
      <c r="D51" s="12"/>
    </row>
    <row r="52" spans="1:4" ht="15" customHeight="1" x14ac:dyDescent="0.25">
      <c r="B52" s="11" t="s">
        <v>13</v>
      </c>
      <c r="C52" s="55">
        <v>1.66</v>
      </c>
    </row>
    <row r="53" spans="1:4" ht="15.75" customHeight="1" x14ac:dyDescent="0.25">
      <c r="B53" s="11" t="s">
        <v>16</v>
      </c>
      <c r="C53" s="55">
        <v>5.64</v>
      </c>
    </row>
    <row r="54" spans="1:4" ht="15.75" customHeight="1" x14ac:dyDescent="0.25">
      <c r="B54" s="11" t="s">
        <v>14</v>
      </c>
      <c r="C54" s="55">
        <v>5.43</v>
      </c>
    </row>
    <row r="55" spans="1:4" ht="15.75" customHeight="1" x14ac:dyDescent="0.25">
      <c r="B55" s="11" t="s">
        <v>15</v>
      </c>
      <c r="C55" s="55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1">
        <v>0.2</v>
      </c>
    </row>
    <row r="59" spans="1:4" ht="15.75" customHeight="1" x14ac:dyDescent="0.25">
      <c r="B59" s="11" t="s">
        <v>40</v>
      </c>
      <c r="C59" s="51">
        <v>0.42</v>
      </c>
    </row>
    <row r="60" spans="1:4" ht="15.75" customHeight="1" x14ac:dyDescent="0.25">
      <c r="B60" s="11" t="s">
        <v>54</v>
      </c>
      <c r="C60" s="51">
        <v>4.5999999999999999E-2</v>
      </c>
    </row>
    <row r="61" spans="1:4" ht="15.75" customHeight="1" x14ac:dyDescent="0.25">
      <c r="B61" s="11" t="s">
        <v>53</v>
      </c>
      <c r="C61" s="51">
        <v>1.4E-2</v>
      </c>
    </row>
    <row r="62" spans="1:4" ht="15.75" customHeight="1" x14ac:dyDescent="0.25">
      <c r="B62" s="11" t="s">
        <v>64</v>
      </c>
      <c r="C62" s="51">
        <v>0.02</v>
      </c>
    </row>
    <row r="63" spans="1:4" ht="15.75" customHeight="1" x14ac:dyDescent="0.3">
      <c r="A63" s="4"/>
    </row>
  </sheetData>
  <sheetProtection algorithmName="SHA-512" hashValue="7z4e2h2EaMpgOfkE7wePfpAzmqET3CqPuNnEA6uSpBpX9/v4I1q/r7FT7CfwTJpIiFPCHtlmRayZ13qT/AXinw==" saltValue="9BDV2ezX41lp7EoUDonPh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1796875" style="27" customWidth="1"/>
    <col min="5" max="5" width="36.26953125" style="27" bestFit="1" customWidth="1"/>
    <col min="6" max="6" width="23" style="27" bestFit="1" customWidth="1"/>
    <col min="7" max="7" width="22.7265625" style="27" bestFit="1" customWidth="1"/>
    <col min="8" max="16384" width="14.453125" style="27"/>
  </cols>
  <sheetData>
    <row r="1" spans="1:7" ht="26" x14ac:dyDescent="0.3">
      <c r="A1" s="41" t="s">
        <v>163</v>
      </c>
      <c r="B1" s="40" t="str">
        <f>"Cobertura de referencia ("&amp;start_year&amp;")"</f>
        <v>Cobertura de referencia (2017)</v>
      </c>
      <c r="C1" s="40" t="s">
        <v>194</v>
      </c>
      <c r="D1" s="40" t="s">
        <v>195</v>
      </c>
      <c r="E1" s="40" t="s">
        <v>168</v>
      </c>
      <c r="F1" s="40" t="s">
        <v>187</v>
      </c>
      <c r="G1" s="40" t="s">
        <v>186</v>
      </c>
    </row>
    <row r="2" spans="1:7" ht="15.75" customHeight="1" x14ac:dyDescent="0.25">
      <c r="A2" s="39" t="s">
        <v>165</v>
      </c>
      <c r="B2" s="63">
        <v>0</v>
      </c>
      <c r="C2" s="63">
        <v>0.95</v>
      </c>
      <c r="D2" s="64">
        <v>25</v>
      </c>
      <c r="E2" s="64" t="s">
        <v>183</v>
      </c>
      <c r="F2" s="63">
        <v>1</v>
      </c>
      <c r="G2" s="63">
        <v>1</v>
      </c>
    </row>
    <row r="3" spans="1:7" ht="15.75" customHeight="1" x14ac:dyDescent="0.25">
      <c r="A3" s="39" t="s">
        <v>166</v>
      </c>
      <c r="B3" s="63">
        <v>0</v>
      </c>
      <c r="C3" s="63">
        <v>0.95</v>
      </c>
      <c r="D3" s="64">
        <v>1</v>
      </c>
      <c r="E3" s="64" t="s">
        <v>183</v>
      </c>
      <c r="F3" s="63">
        <v>1</v>
      </c>
      <c r="G3" s="63">
        <v>1</v>
      </c>
    </row>
    <row r="4" spans="1:7" ht="15.75" customHeight="1" x14ac:dyDescent="0.25">
      <c r="A4" s="39" t="s">
        <v>167</v>
      </c>
      <c r="B4" s="63">
        <v>0</v>
      </c>
      <c r="C4" s="63">
        <v>0.95</v>
      </c>
      <c r="D4" s="64">
        <v>90</v>
      </c>
      <c r="E4" s="64" t="s">
        <v>183</v>
      </c>
      <c r="F4" s="63">
        <v>1</v>
      </c>
      <c r="G4" s="63">
        <v>1</v>
      </c>
    </row>
    <row r="5" spans="1:7" ht="15.75" customHeight="1" x14ac:dyDescent="0.25">
      <c r="A5" s="39" t="s">
        <v>169</v>
      </c>
      <c r="B5" s="63">
        <v>0</v>
      </c>
      <c r="C5" s="63">
        <v>0.95</v>
      </c>
      <c r="D5" s="64">
        <v>1</v>
      </c>
      <c r="E5" s="64" t="s">
        <v>183</v>
      </c>
      <c r="F5" s="63">
        <v>1</v>
      </c>
      <c r="G5" s="63">
        <v>1</v>
      </c>
    </row>
    <row r="6" spans="1:7" ht="15.75" customHeight="1" x14ac:dyDescent="0.25">
      <c r="A6" s="39" t="s">
        <v>170</v>
      </c>
      <c r="B6" s="63">
        <v>0</v>
      </c>
      <c r="C6" s="63">
        <v>0.95</v>
      </c>
      <c r="D6" s="64">
        <v>0.82</v>
      </c>
      <c r="E6" s="64" t="s">
        <v>183</v>
      </c>
      <c r="F6" s="63">
        <v>1</v>
      </c>
      <c r="G6" s="63">
        <v>1</v>
      </c>
    </row>
    <row r="7" spans="1:7" ht="15.75" customHeight="1" x14ac:dyDescent="0.25">
      <c r="A7" s="39" t="s">
        <v>171</v>
      </c>
      <c r="B7" s="63">
        <v>0.36</v>
      </c>
      <c r="C7" s="63">
        <v>0.95</v>
      </c>
      <c r="D7" s="64">
        <v>0.25</v>
      </c>
      <c r="E7" s="64" t="s">
        <v>183</v>
      </c>
      <c r="F7" s="63">
        <v>1</v>
      </c>
      <c r="G7" s="63">
        <v>1</v>
      </c>
    </row>
    <row r="8" spans="1:7" ht="15.75" customHeight="1" x14ac:dyDescent="0.25">
      <c r="A8" s="39" t="s">
        <v>172</v>
      </c>
      <c r="B8" s="63">
        <v>0</v>
      </c>
      <c r="C8" s="63">
        <v>0.95</v>
      </c>
      <c r="D8" s="64">
        <v>0.75</v>
      </c>
      <c r="E8" s="64" t="s">
        <v>183</v>
      </c>
      <c r="F8" s="63">
        <v>1</v>
      </c>
      <c r="G8" s="63">
        <v>1</v>
      </c>
    </row>
    <row r="9" spans="1:7" ht="15.75" customHeight="1" x14ac:dyDescent="0.25">
      <c r="A9" s="39" t="s">
        <v>173</v>
      </c>
      <c r="B9" s="63">
        <v>0</v>
      </c>
      <c r="C9" s="63">
        <v>0.95</v>
      </c>
      <c r="D9" s="64">
        <v>0.19</v>
      </c>
      <c r="E9" s="64" t="s">
        <v>183</v>
      </c>
      <c r="F9" s="63">
        <v>1</v>
      </c>
      <c r="G9" s="63">
        <v>1</v>
      </c>
    </row>
    <row r="10" spans="1:7" ht="15.75" customHeight="1" x14ac:dyDescent="0.25">
      <c r="A10" s="45" t="s">
        <v>174</v>
      </c>
      <c r="B10" s="63">
        <v>0</v>
      </c>
      <c r="C10" s="63">
        <v>0.95</v>
      </c>
      <c r="D10" s="64">
        <v>0.73</v>
      </c>
      <c r="E10" s="64" t="s">
        <v>183</v>
      </c>
      <c r="F10" s="63">
        <v>1</v>
      </c>
      <c r="G10" s="63">
        <v>1</v>
      </c>
    </row>
    <row r="11" spans="1:7" ht="15.75" customHeight="1" x14ac:dyDescent="0.25">
      <c r="A11" s="45" t="s">
        <v>175</v>
      </c>
      <c r="B11" s="63">
        <v>0</v>
      </c>
      <c r="C11" s="63">
        <v>0.95</v>
      </c>
      <c r="D11" s="64">
        <v>1.78</v>
      </c>
      <c r="E11" s="64" t="s">
        <v>183</v>
      </c>
      <c r="F11" s="63">
        <v>1</v>
      </c>
      <c r="G11" s="63">
        <v>1</v>
      </c>
    </row>
    <row r="12" spans="1:7" ht="15.75" customHeight="1" x14ac:dyDescent="0.25">
      <c r="A12" s="45" t="s">
        <v>176</v>
      </c>
      <c r="B12" s="63">
        <v>0</v>
      </c>
      <c r="C12" s="63">
        <v>0.95</v>
      </c>
      <c r="D12" s="64">
        <v>0.24</v>
      </c>
      <c r="E12" s="64" t="s">
        <v>183</v>
      </c>
      <c r="F12" s="63">
        <v>1</v>
      </c>
      <c r="G12" s="63">
        <v>1</v>
      </c>
    </row>
    <row r="13" spans="1:7" ht="15.75" customHeight="1" x14ac:dyDescent="0.25">
      <c r="A13" s="45" t="s">
        <v>177</v>
      </c>
      <c r="B13" s="63">
        <v>0</v>
      </c>
      <c r="C13" s="63">
        <v>0.95</v>
      </c>
      <c r="D13" s="64">
        <v>0.55000000000000004</v>
      </c>
      <c r="E13" s="64" t="s">
        <v>183</v>
      </c>
      <c r="F13" s="63">
        <v>1</v>
      </c>
      <c r="G13" s="63">
        <v>1</v>
      </c>
    </row>
    <row r="14" spans="1:7" ht="15.75" customHeight="1" x14ac:dyDescent="0.25">
      <c r="A14" s="5" t="s">
        <v>178</v>
      </c>
      <c r="B14" s="63">
        <v>0</v>
      </c>
      <c r="C14" s="63">
        <v>0.95</v>
      </c>
      <c r="D14" s="64">
        <v>0.73</v>
      </c>
      <c r="E14" s="64" t="s">
        <v>183</v>
      </c>
      <c r="F14" s="63">
        <v>1</v>
      </c>
      <c r="G14" s="63">
        <v>1</v>
      </c>
    </row>
    <row r="15" spans="1:7" ht="15.75" customHeight="1" x14ac:dyDescent="0.25">
      <c r="A15" s="5" t="s">
        <v>179</v>
      </c>
      <c r="B15" s="63">
        <v>0</v>
      </c>
      <c r="C15" s="63">
        <v>0.95</v>
      </c>
      <c r="D15" s="64">
        <v>1.78</v>
      </c>
      <c r="E15" s="64" t="s">
        <v>183</v>
      </c>
      <c r="F15" s="63">
        <v>1</v>
      </c>
      <c r="G15" s="63">
        <v>1</v>
      </c>
    </row>
    <row r="16" spans="1:7" ht="15.75" customHeight="1" x14ac:dyDescent="0.25">
      <c r="A16" s="39" t="s">
        <v>180</v>
      </c>
      <c r="B16" s="63">
        <v>0.9</v>
      </c>
      <c r="C16" s="63">
        <v>0.95</v>
      </c>
      <c r="D16" s="64">
        <v>2.06</v>
      </c>
      <c r="E16" s="64" t="s">
        <v>183</v>
      </c>
      <c r="F16" s="63">
        <v>1</v>
      </c>
      <c r="G16" s="63">
        <v>1</v>
      </c>
    </row>
    <row r="17" spans="1:7" ht="15.75" customHeight="1" x14ac:dyDescent="0.25">
      <c r="A17" s="39" t="s">
        <v>181</v>
      </c>
      <c r="B17" s="63">
        <v>0.80800000000000005</v>
      </c>
      <c r="C17" s="63">
        <v>0.95</v>
      </c>
      <c r="D17" s="64">
        <v>0.05</v>
      </c>
      <c r="E17" s="64" t="s">
        <v>183</v>
      </c>
      <c r="F17" s="63">
        <v>1</v>
      </c>
      <c r="G17" s="63">
        <v>1</v>
      </c>
    </row>
    <row r="18" spans="1:7" ht="16" customHeight="1" x14ac:dyDescent="0.25">
      <c r="A18" s="39" t="s">
        <v>151</v>
      </c>
      <c r="B18" s="63">
        <v>0</v>
      </c>
      <c r="C18" s="63">
        <v>0.95</v>
      </c>
      <c r="D18" s="64">
        <v>5</v>
      </c>
      <c r="E18" s="64" t="s">
        <v>183</v>
      </c>
      <c r="F18" s="63">
        <v>1</v>
      </c>
      <c r="G18" s="63">
        <v>1</v>
      </c>
    </row>
    <row r="19" spans="1:7" ht="15.75" customHeight="1" x14ac:dyDescent="0.25">
      <c r="A19" s="39" t="s">
        <v>152</v>
      </c>
      <c r="B19" s="63">
        <v>0</v>
      </c>
      <c r="C19" s="63">
        <v>0.95</v>
      </c>
      <c r="D19" s="64">
        <v>5</v>
      </c>
      <c r="E19" s="64" t="s">
        <v>183</v>
      </c>
      <c r="F19" s="63">
        <v>1</v>
      </c>
      <c r="G19" s="63">
        <v>1</v>
      </c>
    </row>
    <row r="20" spans="1:7" ht="15.75" customHeight="1" x14ac:dyDescent="0.25">
      <c r="A20" s="39" t="s">
        <v>153</v>
      </c>
      <c r="B20" s="63">
        <v>0</v>
      </c>
      <c r="C20" s="63">
        <v>0.95</v>
      </c>
      <c r="D20" s="64">
        <v>5</v>
      </c>
      <c r="E20" s="64" t="s">
        <v>183</v>
      </c>
      <c r="F20" s="63">
        <v>1</v>
      </c>
      <c r="G20" s="63">
        <v>1</v>
      </c>
    </row>
    <row r="21" spans="1:7" ht="15.75" customHeight="1" x14ac:dyDescent="0.25">
      <c r="A21" s="39" t="s">
        <v>182</v>
      </c>
      <c r="B21" s="63">
        <v>0</v>
      </c>
      <c r="C21" s="63">
        <v>0.95</v>
      </c>
      <c r="D21" s="64">
        <v>8.84</v>
      </c>
      <c r="E21" s="64" t="s">
        <v>183</v>
      </c>
      <c r="F21" s="63">
        <v>1</v>
      </c>
      <c r="G21" s="63">
        <v>1</v>
      </c>
    </row>
    <row r="22" spans="1:7" ht="15.75" customHeight="1" x14ac:dyDescent="0.25">
      <c r="A22" s="39" t="s">
        <v>184</v>
      </c>
      <c r="B22" s="63">
        <v>0</v>
      </c>
      <c r="C22" s="63">
        <v>0.95</v>
      </c>
      <c r="D22" s="64">
        <v>50</v>
      </c>
      <c r="E22" s="64" t="s">
        <v>183</v>
      </c>
      <c r="F22" s="63">
        <v>1</v>
      </c>
      <c r="G22" s="63">
        <v>1</v>
      </c>
    </row>
    <row r="23" spans="1:7" ht="15.75" customHeight="1" x14ac:dyDescent="0.25">
      <c r="A23" s="39" t="s">
        <v>185</v>
      </c>
      <c r="B23" s="63">
        <v>0.50800000000000001</v>
      </c>
      <c r="C23" s="63">
        <v>0.95</v>
      </c>
      <c r="D23" s="64">
        <v>2.61</v>
      </c>
      <c r="E23" s="64" t="s">
        <v>183</v>
      </c>
      <c r="F23" s="63">
        <v>1</v>
      </c>
      <c r="G23" s="63">
        <v>1</v>
      </c>
    </row>
    <row r="24" spans="1:7" ht="15.75" customHeight="1" x14ac:dyDescent="0.25">
      <c r="A24" s="39" t="s">
        <v>188</v>
      </c>
      <c r="B24" s="63">
        <v>0</v>
      </c>
      <c r="C24" s="63">
        <v>0.95</v>
      </c>
      <c r="D24" s="64">
        <v>1</v>
      </c>
      <c r="E24" s="64" t="s">
        <v>183</v>
      </c>
      <c r="F24" s="63">
        <v>1</v>
      </c>
      <c r="G24" s="63">
        <v>1</v>
      </c>
    </row>
    <row r="25" spans="1:7" ht="15.75" customHeight="1" x14ac:dyDescent="0.25">
      <c r="A25" s="39" t="s">
        <v>189</v>
      </c>
      <c r="B25" s="63">
        <v>0</v>
      </c>
      <c r="C25" s="63">
        <v>0.95</v>
      </c>
      <c r="D25" s="64">
        <v>1</v>
      </c>
      <c r="E25" s="64" t="s">
        <v>183</v>
      </c>
      <c r="F25" s="63">
        <v>1</v>
      </c>
      <c r="G25" s="63">
        <v>1</v>
      </c>
    </row>
    <row r="26" spans="1:7" ht="15.75" customHeight="1" x14ac:dyDescent="0.25">
      <c r="A26" s="39" t="s">
        <v>190</v>
      </c>
      <c r="B26" s="63">
        <v>0.1</v>
      </c>
      <c r="C26" s="63">
        <v>0.95</v>
      </c>
      <c r="D26" s="64">
        <v>4.6500000000000004</v>
      </c>
      <c r="E26" s="64" t="s">
        <v>183</v>
      </c>
      <c r="F26" s="63">
        <v>1</v>
      </c>
      <c r="G26" s="63">
        <v>1</v>
      </c>
    </row>
    <row r="27" spans="1:7" ht="15.75" customHeight="1" x14ac:dyDescent="0.25">
      <c r="A27" s="39" t="s">
        <v>191</v>
      </c>
      <c r="B27" s="63">
        <v>0.3538</v>
      </c>
      <c r="C27" s="63">
        <v>0.95</v>
      </c>
      <c r="D27" s="64">
        <v>3.78</v>
      </c>
      <c r="E27" s="64" t="s">
        <v>183</v>
      </c>
      <c r="F27" s="63">
        <v>1</v>
      </c>
      <c r="G27" s="63">
        <v>1</v>
      </c>
    </row>
    <row r="28" spans="1:7" ht="15.75" customHeight="1" x14ac:dyDescent="0.25">
      <c r="A28" s="39" t="s">
        <v>192</v>
      </c>
      <c r="B28" s="63">
        <v>0</v>
      </c>
      <c r="C28" s="63">
        <v>0.95</v>
      </c>
      <c r="D28" s="64">
        <v>1</v>
      </c>
      <c r="E28" s="64" t="s">
        <v>183</v>
      </c>
      <c r="F28" s="63">
        <v>1</v>
      </c>
      <c r="G28" s="63">
        <v>1</v>
      </c>
    </row>
    <row r="29" spans="1:7" ht="15.75" customHeight="1" x14ac:dyDescent="0.25">
      <c r="A29" s="39" t="s">
        <v>193</v>
      </c>
      <c r="B29" s="63">
        <v>0</v>
      </c>
      <c r="C29" s="63">
        <v>0.95</v>
      </c>
      <c r="D29" s="64">
        <v>48</v>
      </c>
      <c r="E29" s="64" t="s">
        <v>183</v>
      </c>
      <c r="F29" s="63">
        <v>1</v>
      </c>
      <c r="G29" s="63">
        <v>1</v>
      </c>
    </row>
    <row r="30" spans="1:7" ht="15.75" customHeight="1" x14ac:dyDescent="0.25">
      <c r="A30" s="39" t="s">
        <v>204</v>
      </c>
      <c r="B30" s="63">
        <v>0</v>
      </c>
      <c r="C30" s="63">
        <v>0.95</v>
      </c>
      <c r="D30" s="64">
        <v>64</v>
      </c>
      <c r="E30" s="64" t="s">
        <v>183</v>
      </c>
      <c r="F30" s="63">
        <v>1</v>
      </c>
      <c r="G30" s="63">
        <v>1</v>
      </c>
    </row>
    <row r="31" spans="1:7" ht="15.75" customHeight="1" x14ac:dyDescent="0.25">
      <c r="A31" s="39" t="s">
        <v>164</v>
      </c>
      <c r="B31" s="63">
        <v>0</v>
      </c>
      <c r="C31" s="63">
        <v>0.95</v>
      </c>
      <c r="D31" s="64">
        <v>65</v>
      </c>
      <c r="E31" s="64" t="s">
        <v>183</v>
      </c>
      <c r="F31" s="63">
        <v>1</v>
      </c>
      <c r="G31" s="63">
        <v>1</v>
      </c>
    </row>
    <row r="32" spans="1:7" ht="15.75" customHeight="1" x14ac:dyDescent="0.25">
      <c r="A32" s="39" t="s">
        <v>196</v>
      </c>
      <c r="B32" s="63">
        <v>0.89970000000000006</v>
      </c>
      <c r="C32" s="63">
        <v>0.95</v>
      </c>
      <c r="D32" s="64">
        <v>0.41</v>
      </c>
      <c r="E32" s="64" t="s">
        <v>183</v>
      </c>
      <c r="F32" s="63">
        <v>1</v>
      </c>
      <c r="G32" s="63">
        <v>1</v>
      </c>
    </row>
    <row r="33" spans="1:7" ht="15.75" customHeight="1" x14ac:dyDescent="0.25">
      <c r="A33" s="39" t="s">
        <v>197</v>
      </c>
      <c r="B33" s="63">
        <v>0.80700000000000005</v>
      </c>
      <c r="C33" s="63">
        <v>0.95</v>
      </c>
      <c r="D33" s="64">
        <v>0.9</v>
      </c>
      <c r="E33" s="64" t="s">
        <v>183</v>
      </c>
      <c r="F33" s="63">
        <v>1</v>
      </c>
      <c r="G33" s="63">
        <v>1</v>
      </c>
    </row>
    <row r="34" spans="1:7" ht="15.75" customHeight="1" x14ac:dyDescent="0.25">
      <c r="A34" s="39" t="s">
        <v>198</v>
      </c>
      <c r="B34" s="63">
        <v>0.73199999999999998</v>
      </c>
      <c r="C34" s="63">
        <v>0.95</v>
      </c>
      <c r="D34" s="64">
        <v>0.9</v>
      </c>
      <c r="E34" s="64" t="s">
        <v>183</v>
      </c>
      <c r="F34" s="63">
        <v>1</v>
      </c>
      <c r="G34" s="63">
        <v>1</v>
      </c>
    </row>
    <row r="35" spans="1:7" ht="15.75" customHeight="1" x14ac:dyDescent="0.25">
      <c r="A35" s="39" t="s">
        <v>199</v>
      </c>
      <c r="B35" s="63">
        <v>0.316</v>
      </c>
      <c r="C35" s="63">
        <v>0.95</v>
      </c>
      <c r="D35" s="64">
        <v>79</v>
      </c>
      <c r="E35" s="64" t="s">
        <v>183</v>
      </c>
      <c r="F35" s="63">
        <v>1</v>
      </c>
      <c r="G35" s="63">
        <v>1</v>
      </c>
    </row>
    <row r="36" spans="1:7" ht="15.75" customHeight="1" x14ac:dyDescent="0.25">
      <c r="A36" s="39" t="s">
        <v>200</v>
      </c>
      <c r="B36" s="63">
        <v>0.59699999999999998</v>
      </c>
      <c r="C36" s="63">
        <v>0.95</v>
      </c>
      <c r="D36" s="64">
        <v>31</v>
      </c>
      <c r="E36" s="64" t="s">
        <v>183</v>
      </c>
      <c r="F36" s="63">
        <v>1</v>
      </c>
      <c r="G36" s="63">
        <v>1</v>
      </c>
    </row>
    <row r="37" spans="1:7" ht="15.75" customHeight="1" x14ac:dyDescent="0.25">
      <c r="A37" s="39" t="s">
        <v>201</v>
      </c>
      <c r="B37" s="63">
        <v>0.19900000000000001</v>
      </c>
      <c r="C37" s="63">
        <v>0.95</v>
      </c>
      <c r="D37" s="64">
        <v>102</v>
      </c>
      <c r="E37" s="64" t="s">
        <v>183</v>
      </c>
      <c r="F37" s="63">
        <v>1</v>
      </c>
      <c r="G37" s="63">
        <v>1</v>
      </c>
    </row>
    <row r="38" spans="1:7" ht="15.75" customHeight="1" x14ac:dyDescent="0.25">
      <c r="A38" s="39" t="s">
        <v>202</v>
      </c>
      <c r="B38" s="63">
        <v>0.13400000000000001</v>
      </c>
      <c r="C38" s="63">
        <v>0.95</v>
      </c>
      <c r="D38" s="64">
        <v>5.53</v>
      </c>
      <c r="E38" s="64" t="s">
        <v>183</v>
      </c>
      <c r="F38" s="63">
        <v>1</v>
      </c>
      <c r="G38" s="63">
        <v>1</v>
      </c>
    </row>
    <row r="39" spans="1:7" ht="15.75" customHeight="1" x14ac:dyDescent="0.25">
      <c r="A39" s="39" t="s">
        <v>203</v>
      </c>
      <c r="B39" s="63">
        <v>0</v>
      </c>
      <c r="C39" s="63">
        <v>0.95</v>
      </c>
      <c r="D39" s="64">
        <v>1</v>
      </c>
      <c r="E39" s="64" t="s">
        <v>183</v>
      </c>
      <c r="F39" s="63">
        <v>1</v>
      </c>
      <c r="G39" s="63">
        <v>1</v>
      </c>
    </row>
  </sheetData>
  <sheetProtection algorithmName="SHA-512" hashValue="JehJ+e27fROk1WcDW4ucVg6/TMJKtklh6Dz0gk9XGXWRaiU7og2CBtXdsaoPUZnbCH8+PeT32G6h4f/+PyK9zQ==" saltValue="rP2HYonjV6b/Wh9Z+J325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16" sqref="B16"/>
    </sheetView>
  </sheetViews>
  <sheetFormatPr defaultColWidth="11.453125" defaultRowHeight="12.5" x14ac:dyDescent="0.25"/>
  <cols>
    <col min="1" max="1" width="53" style="39" bestFit="1" customWidth="1"/>
    <col min="2" max="2" width="47.8164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163</v>
      </c>
      <c r="B1" s="29" t="s">
        <v>205</v>
      </c>
      <c r="C1" s="29" t="s">
        <v>206</v>
      </c>
    </row>
    <row r="2" spans="1:3" x14ac:dyDescent="0.25">
      <c r="A2" s="65" t="s">
        <v>178</v>
      </c>
      <c r="B2" s="62" t="s">
        <v>191</v>
      </c>
      <c r="C2" s="62"/>
    </row>
    <row r="3" spans="1:3" x14ac:dyDescent="0.25">
      <c r="A3" s="65" t="s">
        <v>179</v>
      </c>
      <c r="B3" s="62" t="s">
        <v>191</v>
      </c>
      <c r="C3" s="62"/>
    </row>
    <row r="4" spans="1:3" x14ac:dyDescent="0.25">
      <c r="A4" s="66" t="s">
        <v>193</v>
      </c>
      <c r="B4" s="62" t="s">
        <v>184</v>
      </c>
      <c r="C4" s="62"/>
    </row>
    <row r="5" spans="1:3" x14ac:dyDescent="0.25">
      <c r="A5" s="66" t="s">
        <v>190</v>
      </c>
      <c r="B5" s="62" t="s">
        <v>184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A3qEKwQ1AbVFI54hYK+34mhiaUaieTo+sKGy8dbrVMTh8XTYuQtyijOzyW6szheQ0o9HuxYJyZaob5CbLJT+aQ==" saltValue="uFTVGdjBbXKecOKtJpnBZ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27" customWidth="1"/>
    <col min="2" max="16384" width="11.453125" style="27"/>
  </cols>
  <sheetData>
    <row r="1" spans="1:1" ht="13" x14ac:dyDescent="0.3">
      <c r="A1" s="29" t="s">
        <v>163</v>
      </c>
    </row>
    <row r="2" spans="1:1" x14ac:dyDescent="0.25">
      <c r="A2" s="35" t="s">
        <v>170</v>
      </c>
    </row>
    <row r="3" spans="1:1" x14ac:dyDescent="0.25">
      <c r="A3" s="35" t="s">
        <v>180</v>
      </c>
    </row>
    <row r="4" spans="1:1" x14ac:dyDescent="0.25">
      <c r="A4" s="35" t="s">
        <v>185</v>
      </c>
    </row>
    <row r="5" spans="1:1" x14ac:dyDescent="0.25">
      <c r="A5" s="35" t="s">
        <v>197</v>
      </c>
    </row>
    <row r="6" spans="1:1" x14ac:dyDescent="0.25">
      <c r="A6" s="35" t="s">
        <v>198</v>
      </c>
    </row>
    <row r="7" spans="1:1" x14ac:dyDescent="0.25">
      <c r="A7" s="35" t="s">
        <v>199</v>
      </c>
    </row>
    <row r="8" spans="1:1" x14ac:dyDescent="0.25">
      <c r="A8" s="35" t="s">
        <v>200</v>
      </c>
    </row>
    <row r="9" spans="1:1" x14ac:dyDescent="0.25">
      <c r="A9" s="35" t="s">
        <v>201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ivaR+2EdHerkPmyFZxAnP+ss3M7xpszGoZ3CuqGAMjkvU3CskRowg8lfc5A9t8ZOk1HP2YfU6zcZ2A+0gQOj0w==" saltValue="t2KcHuXsyO5tfE3uPv9E8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6bqswvVrDtgH/Qi+Th3bjawSACQOkHb4DpkAUhQ667MgWUnzNM+ZVJOAMY+Z796JK2Q/4v3pwDAOBJzmAr6vKA==" saltValue="QS82jg/o5eMrh55J4qgS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169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182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184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190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192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193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204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164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196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202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203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166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178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179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189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45" t="s">
        <v>170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172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173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181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185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197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198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199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200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201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7PNVmXyWyrsHl9fjht5pEsy9INdkr2jsaEe2S2kWvyzY9Pt5JSsxYYP4j0hoqUJa+Yp+dn3k3qzUUDjesxTlpA==" saltValue="dm0iE9ax3FRZ6/OjDNBtp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vNbsnwRC0Xx20yK1SaguzHT8W8imD2hxQnNc7ddTmcb/Nb98PjRmFJMEVseheescpLKE55oKo9W1Sp99wbTIJQ==" saltValue="VuFyPp1BZ1iGt6oiWqzjR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72656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223</v>
      </c>
      <c r="B1" s="29" t="s">
        <v>216</v>
      </c>
      <c r="C1" s="29" t="s">
        <v>227</v>
      </c>
      <c r="D1" s="29" t="s">
        <v>145</v>
      </c>
      <c r="E1" s="29" t="s">
        <v>225</v>
      </c>
    </row>
    <row r="2" spans="1:5" ht="14" x14ac:dyDescent="0.3">
      <c r="A2" s="28" t="s">
        <v>215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222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217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221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220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224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226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218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219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a5y84epqmvy5GZkvxRMNzUGjUKbgX+5GL13zjffXsmGXRdAKaykSiD0nOTpjcZ9ky/tqMbuDJ9IbJBjMQP5r9A==" saltValue="ceRpXHDOvZk1pnprjD5zD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7" workbookViewId="0">
      <selection activeCell="D24" sqref="D24"/>
    </sheetView>
  </sheetViews>
  <sheetFormatPr defaultColWidth="16.1796875" defaultRowHeight="15.75" customHeight="1" x14ac:dyDescent="0.35"/>
  <cols>
    <col min="1" max="1" width="22.26953125" style="42" bestFit="1" customWidth="1"/>
    <col min="2" max="2" width="58.81640625" style="42" bestFit="1" customWidth="1"/>
    <col min="3" max="3" width="9.453125" style="42" bestFit="1" customWidth="1"/>
    <col min="4" max="4" width="11.1796875" style="42" bestFit="1" customWidth="1"/>
    <col min="5" max="5" width="12" style="42" bestFit="1" customWidth="1"/>
    <col min="6" max="7" width="13.1796875" style="42" bestFit="1" customWidth="1"/>
    <col min="8" max="11" width="15.26953125" style="42" bestFit="1" customWidth="1"/>
    <col min="12" max="15" width="16.81640625" style="42" bestFit="1" customWidth="1"/>
    <col min="16" max="16384" width="16.1796875" style="42"/>
  </cols>
  <sheetData>
    <row r="1" spans="1:15" ht="15.75" customHeight="1" x14ac:dyDescent="0.35">
      <c r="A1" s="43" t="s">
        <v>209</v>
      </c>
      <c r="B1" s="71" t="s">
        <v>163</v>
      </c>
      <c r="C1" s="43" t="s">
        <v>78</v>
      </c>
      <c r="D1" s="43" t="s">
        <v>74</v>
      </c>
      <c r="E1" s="43" t="s">
        <v>77</v>
      </c>
      <c r="F1" s="43" t="s">
        <v>75</v>
      </c>
      <c r="G1" s="43" t="s">
        <v>76</v>
      </c>
      <c r="H1" s="43" t="s">
        <v>113</v>
      </c>
      <c r="I1" s="43" t="s">
        <v>114</v>
      </c>
      <c r="J1" s="43" t="s">
        <v>115</v>
      </c>
      <c r="K1" s="43" t="s">
        <v>116</v>
      </c>
      <c r="L1" s="43" t="s">
        <v>68</v>
      </c>
      <c r="M1" s="43" t="s">
        <v>69</v>
      </c>
      <c r="N1" s="43" t="s">
        <v>70</v>
      </c>
      <c r="O1" s="43" t="s">
        <v>71</v>
      </c>
    </row>
    <row r="2" spans="1:15" ht="15.75" customHeight="1" x14ac:dyDescent="0.35">
      <c r="A2" s="43" t="s">
        <v>83</v>
      </c>
      <c r="B2" s="39" t="s">
        <v>167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169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151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152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153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182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184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190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192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193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204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164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196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202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203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104</v>
      </c>
      <c r="B18" s="39" t="s">
        <v>165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166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178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179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180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188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189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191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35">
      <c r="A27" s="43" t="s">
        <v>211</v>
      </c>
      <c r="B27" s="39" t="s">
        <v>170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174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175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176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177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210</v>
      </c>
      <c r="B33" s="39" t="s">
        <v>171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172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173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181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185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197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198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199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200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201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naId2hytSFIeo1HsCy5GRIYJs2F1YbkYHE13EO6fUOTMaLRyS2na3Wk4UkW1RQPmHGaX54rUthVEYSCb9VpT3A==" saltValue="cK8BJ+VHUxdv1jEVdRRNk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7" workbookViewId="0">
      <selection activeCell="D24" sqref="D24"/>
    </sheetView>
  </sheetViews>
  <sheetFormatPr defaultColWidth="12.7265625" defaultRowHeight="12.5" x14ac:dyDescent="0.25"/>
  <cols>
    <col min="1" max="1" width="58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163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5">
      <c r="A2" s="39" t="s">
        <v>165</v>
      </c>
      <c r="B2" s="101"/>
      <c r="C2" s="101"/>
      <c r="D2" s="101"/>
      <c r="E2" s="101"/>
      <c r="F2" s="101"/>
      <c r="G2" s="101"/>
      <c r="H2" s="101"/>
      <c r="I2" s="101" t="s">
        <v>5</v>
      </c>
      <c r="J2" s="101"/>
      <c r="K2" s="101"/>
    </row>
    <row r="3" spans="1:11" x14ac:dyDescent="0.25">
      <c r="A3" s="39" t="s">
        <v>166</v>
      </c>
      <c r="B3" s="101"/>
      <c r="C3" s="101"/>
      <c r="D3" s="101"/>
      <c r="E3" s="101"/>
      <c r="F3" s="101"/>
      <c r="G3" s="101"/>
      <c r="H3" s="101" t="s">
        <v>5</v>
      </c>
      <c r="I3" s="101"/>
      <c r="J3" s="101"/>
      <c r="K3" s="101"/>
    </row>
    <row r="4" spans="1:11" x14ac:dyDescent="0.25">
      <c r="A4" s="39" t="s">
        <v>167</v>
      </c>
      <c r="B4" s="101"/>
      <c r="C4" s="101"/>
      <c r="D4" s="101" t="s">
        <v>5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169</v>
      </c>
      <c r="B5" s="101"/>
      <c r="C5" s="101" t="s">
        <v>5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170</v>
      </c>
      <c r="B6" s="101"/>
      <c r="C6" s="101"/>
      <c r="D6" s="101"/>
      <c r="E6" s="101"/>
      <c r="F6" s="101"/>
      <c r="G6" s="101"/>
      <c r="H6" s="101"/>
      <c r="I6" s="101"/>
      <c r="J6" s="101" t="s">
        <v>5</v>
      </c>
      <c r="K6" s="101" t="s">
        <v>5</v>
      </c>
    </row>
    <row r="7" spans="1:11" x14ac:dyDescent="0.25">
      <c r="A7" s="39" t="s">
        <v>171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/>
      <c r="J7" s="101"/>
      <c r="K7" s="101"/>
    </row>
    <row r="8" spans="1:11" x14ac:dyDescent="0.25">
      <c r="A8" s="39" t="s">
        <v>172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/>
      <c r="J8" s="101"/>
      <c r="K8" s="101"/>
    </row>
    <row r="9" spans="1:11" x14ac:dyDescent="0.25">
      <c r="A9" s="39" t="s">
        <v>173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/>
      <c r="J9" s="101"/>
      <c r="K9" s="101"/>
    </row>
    <row r="10" spans="1:11" x14ac:dyDescent="0.25">
      <c r="A10" s="45" t="s">
        <v>174</v>
      </c>
      <c r="B10" s="101"/>
      <c r="C10" s="101" t="s">
        <v>5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175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176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177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178</v>
      </c>
      <c r="B14" s="101"/>
      <c r="C14" s="101" t="s">
        <v>5</v>
      </c>
      <c r="D14" s="101"/>
      <c r="E14" s="101"/>
      <c r="F14" s="101"/>
      <c r="G14" s="101"/>
      <c r="H14" s="101"/>
      <c r="I14" s="101" t="s">
        <v>5</v>
      </c>
      <c r="J14" s="101"/>
      <c r="K14" s="101"/>
    </row>
    <row r="15" spans="1:11" x14ac:dyDescent="0.25">
      <c r="A15" s="72" t="s">
        <v>179</v>
      </c>
      <c r="B15" s="101"/>
      <c r="C15" s="101" t="s">
        <v>5</v>
      </c>
      <c r="D15" s="101"/>
      <c r="E15" s="101"/>
      <c r="F15" s="101"/>
      <c r="G15" s="101"/>
      <c r="H15" s="101"/>
      <c r="I15" s="101" t="s">
        <v>5</v>
      </c>
      <c r="J15" s="101"/>
      <c r="K15" s="101"/>
    </row>
    <row r="16" spans="1:11" x14ac:dyDescent="0.25">
      <c r="A16" s="39" t="s">
        <v>180</v>
      </c>
      <c r="B16" s="101"/>
      <c r="C16" s="101" t="s">
        <v>5</v>
      </c>
      <c r="D16" s="101"/>
      <c r="E16" s="101"/>
      <c r="F16" s="101"/>
      <c r="G16" s="101"/>
      <c r="H16" s="101" t="s">
        <v>5</v>
      </c>
      <c r="I16" s="101" t="s">
        <v>5</v>
      </c>
      <c r="J16" s="101"/>
      <c r="K16" s="101"/>
    </row>
    <row r="17" spans="1:11" x14ac:dyDescent="0.25">
      <c r="A17" s="39" t="s">
        <v>181</v>
      </c>
      <c r="B17" s="101"/>
      <c r="C17" s="101" t="s">
        <v>5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151</v>
      </c>
      <c r="B18" s="101" t="s">
        <v>5</v>
      </c>
      <c r="C18" s="101"/>
      <c r="D18" s="101"/>
      <c r="E18" s="101"/>
      <c r="F18" s="101" t="s">
        <v>5</v>
      </c>
      <c r="G18" s="101"/>
      <c r="H18" s="101"/>
      <c r="I18" s="101"/>
      <c r="J18" s="101"/>
      <c r="K18" s="101"/>
    </row>
    <row r="19" spans="1:11" x14ac:dyDescent="0.25">
      <c r="A19" s="39" t="s">
        <v>152</v>
      </c>
      <c r="B19" s="101" t="s">
        <v>5</v>
      </c>
      <c r="C19" s="101"/>
      <c r="D19" s="101"/>
      <c r="E19" s="101"/>
      <c r="F19" s="101" t="s">
        <v>5</v>
      </c>
      <c r="G19" s="101"/>
      <c r="H19" s="101"/>
      <c r="I19" s="101"/>
      <c r="J19" s="101"/>
      <c r="K19" s="101"/>
    </row>
    <row r="20" spans="1:11" x14ac:dyDescent="0.25">
      <c r="A20" s="39" t="s">
        <v>153</v>
      </c>
      <c r="B20" s="101" t="s">
        <v>5</v>
      </c>
      <c r="C20" s="101"/>
      <c r="D20" s="101"/>
      <c r="E20" s="101"/>
      <c r="F20" s="101" t="s">
        <v>5</v>
      </c>
      <c r="G20" s="101"/>
      <c r="H20" s="101"/>
      <c r="I20" s="101"/>
      <c r="J20" s="101"/>
      <c r="K20" s="101"/>
    </row>
    <row r="21" spans="1:11" x14ac:dyDescent="0.25">
      <c r="A21" s="39" t="s">
        <v>182</v>
      </c>
      <c r="B21" s="101"/>
      <c r="C21" s="101"/>
      <c r="D21" s="101"/>
      <c r="E21" s="101"/>
      <c r="F21" s="101"/>
      <c r="G21" s="101"/>
      <c r="H21" s="101" t="s">
        <v>5</v>
      </c>
      <c r="I21" s="101" t="s">
        <v>5</v>
      </c>
      <c r="J21" s="101"/>
      <c r="K21" s="101"/>
    </row>
    <row r="22" spans="1:11" x14ac:dyDescent="0.25">
      <c r="A22" s="39" t="s">
        <v>184</v>
      </c>
      <c r="B22" s="101" t="s">
        <v>5</v>
      </c>
      <c r="C22" s="101" t="s">
        <v>5</v>
      </c>
      <c r="D22" s="101" t="s">
        <v>5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185</v>
      </c>
      <c r="B23" s="101"/>
      <c r="C23" s="101" t="s">
        <v>5</v>
      </c>
      <c r="D23" s="101"/>
      <c r="E23" s="101"/>
      <c r="F23" s="101"/>
      <c r="G23" s="101"/>
      <c r="H23" s="101"/>
      <c r="I23" s="101" t="s">
        <v>5</v>
      </c>
      <c r="J23" s="101"/>
      <c r="K23" s="101"/>
    </row>
    <row r="24" spans="1:11" x14ac:dyDescent="0.25">
      <c r="A24" s="39" t="s">
        <v>188</v>
      </c>
      <c r="B24" s="101"/>
      <c r="C24" s="101"/>
      <c r="D24" s="101"/>
      <c r="E24" s="101"/>
      <c r="F24" s="101"/>
      <c r="G24" s="101"/>
      <c r="H24" s="101" t="s">
        <v>5</v>
      </c>
      <c r="I24" s="101"/>
      <c r="J24" s="101"/>
      <c r="K24" s="101"/>
    </row>
    <row r="25" spans="1:11" x14ac:dyDescent="0.25">
      <c r="A25" s="39" t="s">
        <v>189</v>
      </c>
      <c r="B25" s="101"/>
      <c r="C25" s="101"/>
      <c r="D25" s="101"/>
      <c r="E25" s="101"/>
      <c r="F25" s="101"/>
      <c r="G25" s="101"/>
      <c r="H25" s="101" t="s">
        <v>5</v>
      </c>
      <c r="I25" s="101"/>
      <c r="J25" s="101"/>
      <c r="K25" s="101"/>
    </row>
    <row r="26" spans="1:11" x14ac:dyDescent="0.25">
      <c r="A26" s="39" t="s">
        <v>190</v>
      </c>
      <c r="B26" s="101"/>
      <c r="C26" s="101" t="s">
        <v>5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191</v>
      </c>
      <c r="B27" s="101"/>
      <c r="C27" s="101" t="s">
        <v>5</v>
      </c>
      <c r="D27" s="101"/>
      <c r="E27" s="101"/>
      <c r="F27" s="101"/>
      <c r="G27" s="101"/>
      <c r="H27" s="101"/>
      <c r="I27" s="101" t="s">
        <v>5</v>
      </c>
      <c r="J27" s="101"/>
      <c r="K27" s="101"/>
    </row>
    <row r="28" spans="1:11" x14ac:dyDescent="0.25">
      <c r="A28" s="39" t="s">
        <v>192</v>
      </c>
      <c r="B28" s="101"/>
      <c r="C28" s="101"/>
      <c r="D28" s="101"/>
      <c r="E28" s="101"/>
      <c r="F28" s="101"/>
      <c r="G28" s="101"/>
      <c r="H28" s="101" t="s">
        <v>5</v>
      </c>
      <c r="I28" s="101"/>
      <c r="J28" s="101"/>
      <c r="K28" s="101"/>
    </row>
    <row r="29" spans="1:11" x14ac:dyDescent="0.25">
      <c r="A29" s="39" t="s">
        <v>193</v>
      </c>
      <c r="B29" s="101" t="s">
        <v>5</v>
      </c>
      <c r="C29" s="101"/>
      <c r="D29" s="101" t="s">
        <v>5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204</v>
      </c>
      <c r="B30" s="101" t="s">
        <v>5</v>
      </c>
      <c r="C30" s="101" t="s">
        <v>5</v>
      </c>
      <c r="D30" s="101" t="s">
        <v>5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164</v>
      </c>
      <c r="B31" s="101"/>
      <c r="C31" s="101"/>
      <c r="D31" s="101"/>
      <c r="E31" s="101" t="s">
        <v>5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196</v>
      </c>
      <c r="B32" s="101"/>
      <c r="C32" s="101"/>
      <c r="D32" s="101"/>
      <c r="E32" s="101"/>
      <c r="F32" s="101"/>
      <c r="G32" s="101" t="s">
        <v>5</v>
      </c>
      <c r="H32" s="101" t="s">
        <v>5</v>
      </c>
      <c r="I32" s="101"/>
      <c r="J32" s="101"/>
      <c r="K32" s="101"/>
    </row>
    <row r="33" spans="1:11" x14ac:dyDescent="0.25">
      <c r="A33" s="39" t="s">
        <v>197</v>
      </c>
      <c r="B33" s="101"/>
      <c r="C33" s="101"/>
      <c r="D33" s="101"/>
      <c r="E33" s="101"/>
      <c r="F33" s="101"/>
      <c r="G33" s="101" t="s">
        <v>5</v>
      </c>
      <c r="H33" s="101" t="s">
        <v>5</v>
      </c>
      <c r="I33" s="101"/>
      <c r="J33" s="101"/>
      <c r="K33" s="101"/>
    </row>
    <row r="34" spans="1:11" x14ac:dyDescent="0.25">
      <c r="A34" s="39" t="s">
        <v>198</v>
      </c>
      <c r="B34" s="101"/>
      <c r="C34" s="101"/>
      <c r="D34" s="101"/>
      <c r="E34" s="101"/>
      <c r="F34" s="101"/>
      <c r="G34" s="101" t="s">
        <v>5</v>
      </c>
      <c r="H34" s="101" t="s">
        <v>5</v>
      </c>
      <c r="I34" s="101"/>
      <c r="J34" s="101"/>
      <c r="K34" s="101"/>
    </row>
    <row r="35" spans="1:11" x14ac:dyDescent="0.25">
      <c r="A35" s="39" t="s">
        <v>199</v>
      </c>
      <c r="B35" s="101"/>
      <c r="C35" s="101"/>
      <c r="D35" s="101"/>
      <c r="E35" s="101"/>
      <c r="F35" s="101"/>
      <c r="G35" s="101" t="s">
        <v>5</v>
      </c>
      <c r="H35" s="101" t="s">
        <v>5</v>
      </c>
      <c r="I35" s="101"/>
      <c r="J35" s="101"/>
      <c r="K35" s="101"/>
    </row>
    <row r="36" spans="1:11" x14ac:dyDescent="0.25">
      <c r="A36" s="39" t="s">
        <v>200</v>
      </c>
      <c r="B36" s="101"/>
      <c r="C36" s="101"/>
      <c r="D36" s="101"/>
      <c r="E36" s="101"/>
      <c r="F36" s="101"/>
      <c r="G36" s="101" t="s">
        <v>5</v>
      </c>
      <c r="H36" s="101" t="s">
        <v>5</v>
      </c>
      <c r="I36" s="101"/>
      <c r="J36" s="101"/>
      <c r="K36" s="101"/>
    </row>
    <row r="37" spans="1:11" x14ac:dyDescent="0.25">
      <c r="A37" s="39" t="s">
        <v>201</v>
      </c>
      <c r="B37" s="101"/>
      <c r="C37" s="101"/>
      <c r="D37" s="101"/>
      <c r="E37" s="101"/>
      <c r="F37" s="101"/>
      <c r="G37" s="101" t="s">
        <v>5</v>
      </c>
      <c r="H37" s="101" t="s">
        <v>5</v>
      </c>
      <c r="I37" s="101"/>
      <c r="J37" s="101"/>
      <c r="K37" s="101"/>
    </row>
    <row r="38" spans="1:11" x14ac:dyDescent="0.25">
      <c r="A38" s="39" t="s">
        <v>202</v>
      </c>
      <c r="B38" s="101"/>
      <c r="C38" s="101"/>
      <c r="D38" s="101"/>
      <c r="E38" s="101"/>
      <c r="F38" s="101"/>
      <c r="G38" s="101"/>
      <c r="H38" s="101" t="s">
        <v>5</v>
      </c>
      <c r="I38" s="101"/>
      <c r="J38" s="101"/>
      <c r="K38" s="101"/>
    </row>
    <row r="39" spans="1:11" x14ac:dyDescent="0.25">
      <c r="A39" s="39" t="s">
        <v>203</v>
      </c>
      <c r="B39" s="101" t="s">
        <v>5</v>
      </c>
      <c r="C39" s="101"/>
      <c r="D39" s="101"/>
      <c r="E39" s="101"/>
      <c r="F39" s="101"/>
      <c r="G39" s="101" t="s">
        <v>5</v>
      </c>
      <c r="H39" s="101" t="s">
        <v>5</v>
      </c>
      <c r="I39" s="101"/>
      <c r="J39" s="101"/>
      <c r="K39" s="101"/>
    </row>
  </sheetData>
  <sheetProtection algorithmName="SHA-512" hashValue="vu0mGfQFFrSvbu1H0hQyf4Ro/PVJqSm7IG0keW8qVtLuAOBP2te0axgJ9vU7FHvU8bNLEk6qgCMmRpwPQ0yQpA==" saltValue="+rTLGMaDL6bewEVTYksHQ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233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5">
      <c r="A2" s="27" t="s">
        <v>78</v>
      </c>
      <c r="B2" s="101" t="s">
        <v>5</v>
      </c>
      <c r="C2" s="101" t="s">
        <v>5</v>
      </c>
      <c r="D2" s="101" t="s">
        <v>5</v>
      </c>
      <c r="E2" s="101" t="s">
        <v>5</v>
      </c>
      <c r="F2" s="101" t="s">
        <v>5</v>
      </c>
      <c r="G2" s="101" t="s">
        <v>5</v>
      </c>
      <c r="H2" s="101" t="s">
        <v>5</v>
      </c>
      <c r="I2" s="101"/>
      <c r="J2" s="101"/>
      <c r="K2" s="101"/>
    </row>
    <row r="3" spans="1:11" x14ac:dyDescent="0.25">
      <c r="A3" s="27" t="s">
        <v>74</v>
      </c>
      <c r="B3" s="101" t="s">
        <v>5</v>
      </c>
      <c r="C3" s="101" t="s">
        <v>5</v>
      </c>
      <c r="D3" s="101" t="s">
        <v>5</v>
      </c>
      <c r="E3" s="101" t="s">
        <v>5</v>
      </c>
      <c r="F3" s="101" t="s">
        <v>5</v>
      </c>
      <c r="G3" s="101" t="s">
        <v>5</v>
      </c>
      <c r="H3" s="101" t="s">
        <v>5</v>
      </c>
      <c r="I3" s="101"/>
      <c r="J3" s="101"/>
      <c r="K3" s="101"/>
    </row>
    <row r="4" spans="1:11" x14ac:dyDescent="0.25">
      <c r="A4" s="27" t="s">
        <v>77</v>
      </c>
      <c r="B4" s="101" t="s">
        <v>5</v>
      </c>
      <c r="C4" s="101" t="s">
        <v>5</v>
      </c>
      <c r="D4" s="101" t="s">
        <v>5</v>
      </c>
      <c r="E4" s="101" t="s">
        <v>5</v>
      </c>
      <c r="F4" s="101" t="s">
        <v>5</v>
      </c>
      <c r="G4" s="101" t="s">
        <v>5</v>
      </c>
      <c r="H4" s="101" t="s">
        <v>5</v>
      </c>
      <c r="I4" s="101"/>
      <c r="J4" s="101"/>
      <c r="K4" s="101"/>
    </row>
    <row r="5" spans="1:11" x14ac:dyDescent="0.25">
      <c r="A5" s="27" t="s">
        <v>75</v>
      </c>
      <c r="B5" s="101" t="s">
        <v>5</v>
      </c>
      <c r="C5" s="101" t="s">
        <v>5</v>
      </c>
      <c r="D5" s="101" t="s">
        <v>5</v>
      </c>
      <c r="E5" s="101" t="s">
        <v>5</v>
      </c>
      <c r="F5" s="101" t="s">
        <v>5</v>
      </c>
      <c r="G5" s="101" t="s">
        <v>5</v>
      </c>
      <c r="H5" s="101" t="s">
        <v>5</v>
      </c>
      <c r="I5" s="101"/>
      <c r="J5" s="101"/>
      <c r="K5" s="101"/>
    </row>
    <row r="6" spans="1:11" x14ac:dyDescent="0.25">
      <c r="A6" s="27" t="s">
        <v>76</v>
      </c>
      <c r="B6" s="101" t="s">
        <v>5</v>
      </c>
      <c r="C6" s="101" t="s">
        <v>5</v>
      </c>
      <c r="D6" s="101" t="s">
        <v>5</v>
      </c>
      <c r="E6" s="101" t="s">
        <v>5</v>
      </c>
      <c r="F6" s="101" t="s">
        <v>5</v>
      </c>
      <c r="G6" s="101" t="s">
        <v>5</v>
      </c>
      <c r="H6" s="101" t="s">
        <v>5</v>
      </c>
      <c r="I6" s="101"/>
      <c r="J6" s="101"/>
      <c r="K6" s="101"/>
    </row>
    <row r="7" spans="1:11" x14ac:dyDescent="0.25">
      <c r="A7" s="27" t="s">
        <v>113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 t="s">
        <v>5</v>
      </c>
      <c r="J7" s="101"/>
      <c r="K7" s="101"/>
    </row>
    <row r="8" spans="1:11" x14ac:dyDescent="0.25">
      <c r="A8" s="27" t="s">
        <v>114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 t="s">
        <v>5</v>
      </c>
      <c r="J8" s="101"/>
      <c r="K8" s="101"/>
    </row>
    <row r="9" spans="1:11" x14ac:dyDescent="0.25">
      <c r="A9" s="27" t="s">
        <v>115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 t="s">
        <v>5</v>
      </c>
      <c r="J9" s="101"/>
      <c r="K9" s="101"/>
    </row>
    <row r="10" spans="1:11" x14ac:dyDescent="0.25">
      <c r="A10" s="27" t="s">
        <v>116</v>
      </c>
      <c r="B10" s="101"/>
      <c r="C10" s="101" t="s">
        <v>5</v>
      </c>
      <c r="D10" s="101"/>
      <c r="E10" s="101"/>
      <c r="F10" s="101"/>
      <c r="G10" s="101"/>
      <c r="H10" s="101" t="s">
        <v>5</v>
      </c>
      <c r="I10" s="101" t="s">
        <v>5</v>
      </c>
      <c r="J10" s="101"/>
      <c r="K10" s="101"/>
    </row>
    <row r="11" spans="1:11" x14ac:dyDescent="0.25">
      <c r="A11" s="27" t="s">
        <v>68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 t="s">
        <v>5</v>
      </c>
      <c r="K11" s="101" t="s">
        <v>5</v>
      </c>
    </row>
    <row r="12" spans="1:11" x14ac:dyDescent="0.25">
      <c r="A12" s="27" t="s">
        <v>69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 t="s">
        <v>5</v>
      </c>
    </row>
    <row r="13" spans="1:11" x14ac:dyDescent="0.25">
      <c r="A13" s="27" t="s">
        <v>70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 t="s">
        <v>5</v>
      </c>
    </row>
    <row r="14" spans="1:11" x14ac:dyDescent="0.25">
      <c r="A14" s="27" t="s">
        <v>71</v>
      </c>
      <c r="B14" s="101"/>
      <c r="C14" s="101" t="s">
        <v>5</v>
      </c>
      <c r="D14" s="101"/>
      <c r="E14" s="101"/>
      <c r="F14" s="101"/>
      <c r="G14" s="101"/>
      <c r="H14" s="101"/>
      <c r="I14" s="101"/>
      <c r="J14" s="101"/>
      <c r="K14" s="101" t="s">
        <v>5</v>
      </c>
    </row>
  </sheetData>
  <sheetProtection algorithmName="SHA-512" hashValue="/cieVNL1mGHXTbFY6gH4XAfwwEDacBL33CznOgmCatXFxrafuQFnzeKA2zc8COab98C6PwpzDCILDCi8FBleQg==" saltValue="wSKsJcsQ3HM8pgU1xAb4B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5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z5xqYdWnjCZ3fm6HVtsuGtxICtcBQ6uFXua4YV227HLQU1cJK5R5i4OZX5N4KrYjwTU3czE3b9OGdKmhxwnukQ==" saltValue="gml7gWeH5GJrVM5FKPZ98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H12" sqref="H12"/>
    </sheetView>
  </sheetViews>
  <sheetFormatPr defaultColWidth="12.7265625" defaultRowHeight="12.5" x14ac:dyDescent="0.25"/>
  <cols>
    <col min="1" max="1" width="48.1796875" style="27" customWidth="1"/>
    <col min="2" max="2" width="15" style="27" customWidth="1"/>
    <col min="3" max="3" width="14.7265625" style="27" customWidth="1"/>
    <col min="4" max="16384" width="12.7265625" style="27"/>
  </cols>
  <sheetData>
    <row r="1" spans="1:10" ht="13" x14ac:dyDescent="0.3">
      <c r="A1" s="29" t="s">
        <v>234</v>
      </c>
      <c r="B1" s="29" t="s">
        <v>156</v>
      </c>
      <c r="C1" s="29" t="s">
        <v>160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10" ht="13" x14ac:dyDescent="0.3">
      <c r="A2" s="29" t="s">
        <v>236</v>
      </c>
      <c r="B2" s="117" t="s">
        <v>104</v>
      </c>
      <c r="C2" s="27" t="s">
        <v>150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149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78</v>
      </c>
      <c r="C5" s="27" t="s">
        <v>150</v>
      </c>
      <c r="D5" s="102">
        <f>IFERROR((MIN(1,1.56*'Distribución de lactancia'!$C$2)/(1-MIN(1,1.56*'Distribución de lactancia'!$C$2))) /
('Distribución de lactancia'!$C$2/(1-'Distribución de lactancia'!$C$2)), 1.56)</f>
        <v>1.56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149</v>
      </c>
      <c r="D6" s="102">
        <f>IFERROR((MIN(1,1.56*'Distribución de lactancia'!$C$2)/(1-MIN(1,1.56*'Distribución de lactancia'!$C$2))) /
('Distribución de lactancia'!$C$2/(1-'Distribución de lactancia'!$C$2)), 1.56)</f>
        <v>1.56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74</v>
      </c>
      <c r="C8" s="27" t="s">
        <v>150</v>
      </c>
      <c r="D8" s="102">
        <v>1</v>
      </c>
      <c r="E8" s="102">
        <f>IFERROR((MIN(1,1.56*'Distribución de lactancia'!$D$2)/(1-MIN(1,1.56*'Distribución de lactancia'!$D$2))) /
('Distribución de lactancia'!$D$2/(1-'Distribución de lactancia'!$D$2)), 1.56)</f>
        <v>2.8134491663553263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149</v>
      </c>
      <c r="D9" s="102">
        <v>1</v>
      </c>
      <c r="E9" s="102">
        <f>IFERROR((MIN(1,1.56*'Distribución de lactancia'!$D$2)/(1-MIN(1,1.56*'Distribución de lactancia'!$D$2))) /
('Distribución de lactancia'!$D$2/(1-'Distribución de lactancia'!$D$2)), 1.56)</f>
        <v>2.8134491663553263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77</v>
      </c>
      <c r="C11" s="27" t="s">
        <v>150</v>
      </c>
      <c r="D11" s="102">
        <v>1</v>
      </c>
      <c r="E11" s="102">
        <v>1</v>
      </c>
      <c r="F11" s="102">
        <v>1.73</v>
      </c>
      <c r="G11" s="102">
        <v>1</v>
      </c>
      <c r="H11" s="102">
        <v>1</v>
      </c>
    </row>
    <row r="12" spans="1:10" x14ac:dyDescent="0.25">
      <c r="B12" s="117"/>
      <c r="C12" s="27" t="s">
        <v>149</v>
      </c>
      <c r="D12" s="102">
        <v>1</v>
      </c>
      <c r="E12" s="102">
        <v>1</v>
      </c>
      <c r="F12" s="102">
        <v>1.73</v>
      </c>
      <c r="G12" s="102">
        <v>1</v>
      </c>
      <c r="H12" s="102">
        <v>1</v>
      </c>
    </row>
    <row r="13" spans="1:10" x14ac:dyDescent="0.25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75</v>
      </c>
      <c r="C14" s="27" t="s">
        <v>150</v>
      </c>
      <c r="D14" s="102">
        <v>1</v>
      </c>
      <c r="E14" s="102">
        <v>1</v>
      </c>
      <c r="F14" s="102">
        <v>1</v>
      </c>
      <c r="G14" s="102">
        <v>1.73</v>
      </c>
      <c r="H14" s="102">
        <v>1</v>
      </c>
    </row>
    <row r="15" spans="1:10" x14ac:dyDescent="0.25">
      <c r="B15" s="117"/>
      <c r="C15" s="27" t="s">
        <v>149</v>
      </c>
      <c r="D15" s="102">
        <v>1</v>
      </c>
      <c r="E15" s="102">
        <v>1</v>
      </c>
      <c r="F15" s="102">
        <v>1</v>
      </c>
      <c r="G15" s="102">
        <v>1.73</v>
      </c>
      <c r="H15" s="102">
        <v>1</v>
      </c>
    </row>
    <row r="16" spans="1:10" x14ac:dyDescent="0.25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148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ht="13" x14ac:dyDescent="0.3">
      <c r="A19" s="29" t="s">
        <v>242</v>
      </c>
      <c r="B19" s="117" t="s">
        <v>104</v>
      </c>
      <c r="C19" s="27" t="s">
        <v>150</v>
      </c>
      <c r="D19" s="102">
        <v>1</v>
      </c>
      <c r="E19" s="102">
        <v>1</v>
      </c>
      <c r="F19" s="102">
        <v>1</v>
      </c>
      <c r="G19" s="102">
        <v>1</v>
      </c>
      <c r="H19" s="102">
        <v>1</v>
      </c>
    </row>
    <row r="20" spans="1:8" x14ac:dyDescent="0.25">
      <c r="B20" s="117"/>
      <c r="C20" s="27" t="s">
        <v>149</v>
      </c>
      <c r="D20" s="102">
        <v>1</v>
      </c>
      <c r="E20" s="102">
        <v>1</v>
      </c>
      <c r="F20" s="102">
        <v>1</v>
      </c>
      <c r="G20" s="102">
        <v>1</v>
      </c>
      <c r="H20" s="102">
        <v>1</v>
      </c>
    </row>
    <row r="21" spans="1:8" x14ac:dyDescent="0.25">
      <c r="B21" s="117"/>
      <c r="C21" s="27" t="s">
        <v>155</v>
      </c>
      <c r="D21" s="102">
        <v>1</v>
      </c>
      <c r="E21" s="102">
        <v>1</v>
      </c>
      <c r="F21" s="102">
        <v>1</v>
      </c>
      <c r="G21" s="102">
        <v>1</v>
      </c>
      <c r="H21" s="102">
        <v>1</v>
      </c>
    </row>
    <row r="22" spans="1:8" x14ac:dyDescent="0.25">
      <c r="B22" s="117" t="s">
        <v>78</v>
      </c>
      <c r="C22" s="27" t="s">
        <v>150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149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155</v>
      </c>
      <c r="D24" s="102">
        <v>1</v>
      </c>
      <c r="E24" s="102">
        <v>1</v>
      </c>
      <c r="F24" s="102">
        <v>1</v>
      </c>
      <c r="G24" s="102">
        <v>1</v>
      </c>
      <c r="H24" s="102">
        <v>1</v>
      </c>
    </row>
    <row r="25" spans="1:8" x14ac:dyDescent="0.25">
      <c r="B25" s="117" t="s">
        <v>74</v>
      </c>
      <c r="C25" s="27" t="s">
        <v>150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149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155</v>
      </c>
      <c r="D27" s="102">
        <v>1</v>
      </c>
      <c r="E27" s="102">
        <v>1</v>
      </c>
      <c r="F27" s="102">
        <v>1</v>
      </c>
      <c r="G27" s="102">
        <v>1</v>
      </c>
      <c r="H27" s="102">
        <v>1</v>
      </c>
    </row>
    <row r="28" spans="1:8" x14ac:dyDescent="0.25">
      <c r="B28" s="117" t="s">
        <v>77</v>
      </c>
      <c r="C28" s="27" t="s">
        <v>150</v>
      </c>
      <c r="D28" s="102">
        <v>1</v>
      </c>
      <c r="E28" s="102">
        <v>1</v>
      </c>
      <c r="F28" s="102">
        <v>1</v>
      </c>
      <c r="G28" s="102">
        <v>1</v>
      </c>
      <c r="H28" s="102">
        <v>1</v>
      </c>
    </row>
    <row r="29" spans="1:8" x14ac:dyDescent="0.25">
      <c r="B29" s="117"/>
      <c r="C29" s="27" t="s">
        <v>149</v>
      </c>
      <c r="D29" s="102">
        <v>1</v>
      </c>
      <c r="E29" s="102">
        <v>1</v>
      </c>
      <c r="F29" s="102">
        <v>1</v>
      </c>
      <c r="G29" s="102">
        <v>1</v>
      </c>
      <c r="H29" s="102">
        <v>1</v>
      </c>
    </row>
    <row r="30" spans="1:8" x14ac:dyDescent="0.25">
      <c r="B30" s="117"/>
      <c r="C30" s="27" t="s">
        <v>155</v>
      </c>
      <c r="D30" s="102">
        <v>1</v>
      </c>
      <c r="E30" s="102">
        <v>1</v>
      </c>
      <c r="F30" s="102">
        <v>1</v>
      </c>
      <c r="G30" s="102">
        <v>1</v>
      </c>
      <c r="H30" s="102">
        <v>1</v>
      </c>
    </row>
    <row r="31" spans="1:8" x14ac:dyDescent="0.25">
      <c r="B31" s="117" t="s">
        <v>75</v>
      </c>
      <c r="C31" s="27" t="s">
        <v>150</v>
      </c>
      <c r="D31" s="102">
        <v>1</v>
      </c>
      <c r="E31" s="102">
        <v>1</v>
      </c>
      <c r="F31" s="102">
        <v>1</v>
      </c>
      <c r="G31" s="102">
        <v>1</v>
      </c>
      <c r="H31" s="102">
        <v>1</v>
      </c>
    </row>
    <row r="32" spans="1:8" x14ac:dyDescent="0.25">
      <c r="B32" s="117"/>
      <c r="C32" s="27" t="s">
        <v>149</v>
      </c>
      <c r="D32" s="102">
        <v>1</v>
      </c>
      <c r="E32" s="102">
        <v>1</v>
      </c>
      <c r="F32" s="102">
        <v>1</v>
      </c>
      <c r="G32" s="102">
        <v>1</v>
      </c>
      <c r="H32" s="102">
        <v>1</v>
      </c>
    </row>
    <row r="33" spans="1:8" x14ac:dyDescent="0.25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1</v>
      </c>
      <c r="H33" s="102">
        <v>1</v>
      </c>
    </row>
    <row r="34" spans="1:8" ht="13" x14ac:dyDescent="0.25">
      <c r="B34" s="76" t="s">
        <v>148</v>
      </c>
      <c r="C34" s="27" t="s">
        <v>155</v>
      </c>
      <c r="D34" s="102">
        <v>1</v>
      </c>
      <c r="E34" s="102">
        <v>1</v>
      </c>
      <c r="F34" s="102">
        <v>1</v>
      </c>
      <c r="G34" s="102">
        <v>1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77" t="s">
        <v>239</v>
      </c>
      <c r="B36" s="117" t="s">
        <v>104</v>
      </c>
      <c r="C36" s="27" t="s">
        <v>150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149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78</v>
      </c>
      <c r="C39" s="27" t="s">
        <v>150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149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74</v>
      </c>
      <c r="C42" s="27" t="s">
        <v>150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149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77</v>
      </c>
      <c r="C45" s="27" t="s">
        <v>150</v>
      </c>
      <c r="D45" s="102">
        <v>1</v>
      </c>
      <c r="E45" s="102">
        <v>1</v>
      </c>
      <c r="F45" s="102">
        <v>1</v>
      </c>
      <c r="G45" s="102">
        <v>1</v>
      </c>
      <c r="H45" s="102">
        <v>1</v>
      </c>
    </row>
    <row r="46" spans="1:8" x14ac:dyDescent="0.25">
      <c r="B46" s="117"/>
      <c r="C46" s="27" t="s">
        <v>149</v>
      </c>
      <c r="D46" s="102">
        <v>1</v>
      </c>
      <c r="E46" s="102">
        <v>1</v>
      </c>
      <c r="F46" s="102">
        <v>1</v>
      </c>
      <c r="G46" s="102">
        <v>1</v>
      </c>
      <c r="H46" s="102">
        <v>1</v>
      </c>
    </row>
    <row r="47" spans="1:8" x14ac:dyDescent="0.25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75</v>
      </c>
      <c r="C48" s="27" t="s">
        <v>150</v>
      </c>
      <c r="D48" s="102">
        <v>1</v>
      </c>
      <c r="E48" s="102">
        <v>1</v>
      </c>
      <c r="F48" s="102">
        <v>1</v>
      </c>
      <c r="G48" s="102">
        <v>1</v>
      </c>
      <c r="H48" s="102">
        <v>1</v>
      </c>
    </row>
    <row r="49" spans="1:8" x14ac:dyDescent="0.25">
      <c r="B49" s="117"/>
      <c r="C49" s="27" t="s">
        <v>149</v>
      </c>
      <c r="D49" s="102">
        <v>1</v>
      </c>
      <c r="E49" s="102">
        <v>1</v>
      </c>
      <c r="F49" s="102">
        <v>1</v>
      </c>
      <c r="G49" s="102">
        <v>1</v>
      </c>
      <c r="H49" s="102">
        <v>1</v>
      </c>
    </row>
    <row r="50" spans="1:8" x14ac:dyDescent="0.25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148</v>
      </c>
      <c r="C51" s="27" t="s">
        <v>155</v>
      </c>
      <c r="D51" s="102">
        <v>1</v>
      </c>
      <c r="E51" s="102">
        <v>1</v>
      </c>
      <c r="F51" s="102">
        <v>1</v>
      </c>
      <c r="G51" s="102">
        <v>1</v>
      </c>
      <c r="H51" s="102">
        <v>1</v>
      </c>
    </row>
    <row r="53" spans="1:8" ht="13" x14ac:dyDescent="0.3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234</v>
      </c>
      <c r="B54" s="29" t="s">
        <v>156</v>
      </c>
      <c r="C54" s="29" t="s">
        <v>160</v>
      </c>
      <c r="D54" s="29" t="s">
        <v>78</v>
      </c>
      <c r="E54" s="29" t="s">
        <v>74</v>
      </c>
      <c r="F54" s="29" t="s">
        <v>77</v>
      </c>
      <c r="G54" s="29" t="s">
        <v>75</v>
      </c>
      <c r="H54" s="29" t="s">
        <v>76</v>
      </c>
    </row>
    <row r="55" spans="1:8" ht="13" x14ac:dyDescent="0.3">
      <c r="A55" s="29" t="s">
        <v>237</v>
      </c>
      <c r="B55" s="117" t="s">
        <v>104</v>
      </c>
      <c r="C55" s="27" t="s">
        <v>150</v>
      </c>
      <c r="D55" s="102">
        <f>IF(D2=1,1,D2*0.9)</f>
        <v>1</v>
      </c>
      <c r="E55" s="102">
        <f t="shared" ref="E55:H55" si="0">IF(E2=1,1,E2*0.9)</f>
        <v>1</v>
      </c>
      <c r="F55" s="102">
        <f t="shared" si="0"/>
        <v>1</v>
      </c>
      <c r="G55" s="102">
        <f t="shared" si="0"/>
        <v>1</v>
      </c>
      <c r="H55" s="102">
        <f t="shared" si="0"/>
        <v>1</v>
      </c>
    </row>
    <row r="56" spans="1:8" x14ac:dyDescent="0.25">
      <c r="B56" s="117"/>
      <c r="C56" s="27" t="s">
        <v>149</v>
      </c>
      <c r="D56" s="102">
        <f t="shared" ref="D56:H59" si="1">IF(D3=1,1,D3*0.9)</f>
        <v>1</v>
      </c>
      <c r="E56" s="102">
        <f t="shared" si="1"/>
        <v>1</v>
      </c>
      <c r="F56" s="102">
        <f t="shared" si="1"/>
        <v>1</v>
      </c>
      <c r="G56" s="102">
        <f t="shared" si="1"/>
        <v>1</v>
      </c>
      <c r="H56" s="102">
        <f t="shared" si="1"/>
        <v>1</v>
      </c>
    </row>
    <row r="57" spans="1:8" x14ac:dyDescent="0.25">
      <c r="B57" s="117"/>
      <c r="C57" s="27" t="s">
        <v>155</v>
      </c>
      <c r="D57" s="102">
        <f t="shared" si="1"/>
        <v>1</v>
      </c>
      <c r="E57" s="102">
        <f t="shared" si="1"/>
        <v>1</v>
      </c>
      <c r="F57" s="102">
        <f t="shared" si="1"/>
        <v>1</v>
      </c>
      <c r="G57" s="102">
        <f t="shared" si="1"/>
        <v>1</v>
      </c>
      <c r="H57" s="102">
        <f t="shared" si="1"/>
        <v>1</v>
      </c>
    </row>
    <row r="58" spans="1:8" x14ac:dyDescent="0.25">
      <c r="B58" s="117" t="s">
        <v>78</v>
      </c>
      <c r="C58" s="27" t="s">
        <v>150</v>
      </c>
      <c r="D58" s="102">
        <f>IFERROR((MIN(1,1.37*'Distribución de lactancia'!$C$2)/(1-MIN(1,1.37*'Distribución de lactancia'!$C$2))) /
('Distribución de lactancia'!$C$2/(1-'Distribución de lactancia'!$C$2)), 1.37)</f>
        <v>1.37</v>
      </c>
      <c r="E58" s="102">
        <f t="shared" si="1"/>
        <v>1</v>
      </c>
      <c r="F58" s="102">
        <f t="shared" si="1"/>
        <v>1</v>
      </c>
      <c r="G58" s="102">
        <f t="shared" si="1"/>
        <v>1</v>
      </c>
      <c r="H58" s="102">
        <f t="shared" si="1"/>
        <v>1</v>
      </c>
    </row>
    <row r="59" spans="1:8" x14ac:dyDescent="0.25">
      <c r="B59" s="117"/>
      <c r="C59" s="27" t="s">
        <v>149</v>
      </c>
      <c r="D59" s="102">
        <f>IFERROR((MIN(1,1.37*'Distribución de lactancia'!$C$2)/(1-MIN(1,1.37*'Distribución de lactancia'!$C$2))) /
('Distribución de lactancia'!$C$2/(1-'Distribución de lactancia'!$C$2)), 1.37)</f>
        <v>1.37</v>
      </c>
      <c r="E59" s="102">
        <f t="shared" si="1"/>
        <v>1</v>
      </c>
      <c r="F59" s="102">
        <f t="shared" si="1"/>
        <v>1</v>
      </c>
      <c r="G59" s="102">
        <f t="shared" si="1"/>
        <v>1</v>
      </c>
      <c r="H59" s="102">
        <f t="shared" si="1"/>
        <v>1</v>
      </c>
    </row>
    <row r="60" spans="1:8" x14ac:dyDescent="0.25">
      <c r="B60" s="117"/>
      <c r="C60" s="27" t="s">
        <v>155</v>
      </c>
      <c r="D60" s="102">
        <f t="shared" ref="D60:H70" si="2">IF(D7=1,1,D7*0.9)</f>
        <v>1</v>
      </c>
      <c r="E60" s="102">
        <f t="shared" si="2"/>
        <v>1</v>
      </c>
      <c r="F60" s="102">
        <f t="shared" si="2"/>
        <v>1</v>
      </c>
      <c r="G60" s="102">
        <f t="shared" si="2"/>
        <v>1</v>
      </c>
      <c r="H60" s="102">
        <f t="shared" si="2"/>
        <v>1</v>
      </c>
    </row>
    <row r="61" spans="1:8" x14ac:dyDescent="0.25">
      <c r="B61" s="117" t="s">
        <v>74</v>
      </c>
      <c r="C61" s="27" t="s">
        <v>150</v>
      </c>
      <c r="D61" s="102">
        <f t="shared" si="2"/>
        <v>1</v>
      </c>
      <c r="E61" s="102">
        <f>IFERROR((MIN(1,1.37*'Distribución de lactancia'!$D$2)/(1-MIN(1,1.37*'Distribución de lactancia'!$D$2))) /
('Distribución de lactancia'!$D$2/(1-'Distribución de lactancia'!$D$2)), 1.37)</f>
        <v>1.9415046815127641</v>
      </c>
      <c r="F61" s="102">
        <f t="shared" si="2"/>
        <v>1</v>
      </c>
      <c r="G61" s="102">
        <f t="shared" si="2"/>
        <v>1</v>
      </c>
      <c r="H61" s="102">
        <f t="shared" si="2"/>
        <v>1</v>
      </c>
    </row>
    <row r="62" spans="1:8" x14ac:dyDescent="0.25">
      <c r="B62" s="117"/>
      <c r="C62" s="27" t="s">
        <v>149</v>
      </c>
      <c r="D62" s="102">
        <f t="shared" si="2"/>
        <v>1</v>
      </c>
      <c r="E62" s="102">
        <f>IFERROR((MIN(1,1.37*'Distribución de lactancia'!$D$2)/(1-MIN(1,1.37*'Distribución de lactancia'!$D$2))) /
('Distribución de lactancia'!$D$2/(1-'Distribución de lactancia'!$D$2)), 1.37)</f>
        <v>1.9415046815127641</v>
      </c>
      <c r="F62" s="102">
        <f t="shared" si="2"/>
        <v>1</v>
      </c>
      <c r="G62" s="102">
        <f t="shared" si="2"/>
        <v>1</v>
      </c>
      <c r="H62" s="102">
        <f t="shared" si="2"/>
        <v>1</v>
      </c>
    </row>
    <row r="63" spans="1:8" x14ac:dyDescent="0.25">
      <c r="B63" s="117"/>
      <c r="C63" s="27" t="s">
        <v>155</v>
      </c>
      <c r="D63" s="102">
        <f t="shared" si="2"/>
        <v>1</v>
      </c>
      <c r="E63" s="102">
        <f t="shared" si="2"/>
        <v>1</v>
      </c>
      <c r="F63" s="102">
        <f t="shared" si="2"/>
        <v>1</v>
      </c>
      <c r="G63" s="102">
        <f t="shared" si="2"/>
        <v>1</v>
      </c>
      <c r="H63" s="102">
        <f t="shared" si="2"/>
        <v>1</v>
      </c>
    </row>
    <row r="64" spans="1:8" x14ac:dyDescent="0.25">
      <c r="B64" s="117" t="s">
        <v>77</v>
      </c>
      <c r="C64" s="27" t="s">
        <v>150</v>
      </c>
      <c r="D64" s="102">
        <f t="shared" si="2"/>
        <v>1</v>
      </c>
      <c r="E64" s="102">
        <f t="shared" si="2"/>
        <v>1</v>
      </c>
      <c r="F64" s="102">
        <v>1.35</v>
      </c>
      <c r="G64" s="102">
        <f t="shared" si="2"/>
        <v>1</v>
      </c>
      <c r="H64" s="102">
        <f t="shared" si="2"/>
        <v>1</v>
      </c>
    </row>
    <row r="65" spans="1:8" x14ac:dyDescent="0.25">
      <c r="B65" s="117"/>
      <c r="C65" s="27" t="s">
        <v>149</v>
      </c>
      <c r="D65" s="102">
        <f t="shared" si="2"/>
        <v>1</v>
      </c>
      <c r="E65" s="102">
        <f t="shared" si="2"/>
        <v>1</v>
      </c>
      <c r="F65" s="102">
        <v>1.35</v>
      </c>
      <c r="G65" s="102">
        <f t="shared" si="2"/>
        <v>1</v>
      </c>
      <c r="H65" s="102">
        <f t="shared" si="2"/>
        <v>1</v>
      </c>
    </row>
    <row r="66" spans="1:8" x14ac:dyDescent="0.25">
      <c r="B66" s="117"/>
      <c r="C66" s="27" t="s">
        <v>155</v>
      </c>
      <c r="D66" s="102">
        <f t="shared" si="2"/>
        <v>1</v>
      </c>
      <c r="E66" s="102">
        <f t="shared" si="2"/>
        <v>1</v>
      </c>
      <c r="F66" s="102">
        <f t="shared" si="2"/>
        <v>1</v>
      </c>
      <c r="G66" s="102">
        <f t="shared" si="2"/>
        <v>1</v>
      </c>
      <c r="H66" s="102">
        <f t="shared" si="2"/>
        <v>1</v>
      </c>
    </row>
    <row r="67" spans="1:8" x14ac:dyDescent="0.25">
      <c r="B67" s="117" t="s">
        <v>75</v>
      </c>
      <c r="C67" s="27" t="s">
        <v>150</v>
      </c>
      <c r="D67" s="102">
        <f t="shared" si="2"/>
        <v>1</v>
      </c>
      <c r="E67" s="102">
        <f t="shared" si="2"/>
        <v>1</v>
      </c>
      <c r="F67" s="102">
        <f t="shared" si="2"/>
        <v>1</v>
      </c>
      <c r="G67" s="102">
        <v>1.35</v>
      </c>
      <c r="H67" s="102">
        <f t="shared" si="2"/>
        <v>1</v>
      </c>
    </row>
    <row r="68" spans="1:8" x14ac:dyDescent="0.25">
      <c r="B68" s="117"/>
      <c r="C68" s="27" t="s">
        <v>149</v>
      </c>
      <c r="D68" s="102">
        <f t="shared" si="2"/>
        <v>1</v>
      </c>
      <c r="E68" s="102">
        <f t="shared" si="2"/>
        <v>1</v>
      </c>
      <c r="F68" s="102">
        <f t="shared" si="2"/>
        <v>1</v>
      </c>
      <c r="G68" s="102">
        <v>1.35</v>
      </c>
      <c r="H68" s="102">
        <f t="shared" si="2"/>
        <v>1</v>
      </c>
    </row>
    <row r="69" spans="1:8" x14ac:dyDescent="0.25">
      <c r="B69" s="117"/>
      <c r="C69" s="27" t="s">
        <v>155</v>
      </c>
      <c r="D69" s="102">
        <f t="shared" si="2"/>
        <v>1</v>
      </c>
      <c r="E69" s="102">
        <f t="shared" si="2"/>
        <v>1</v>
      </c>
      <c r="F69" s="102">
        <f t="shared" si="2"/>
        <v>1</v>
      </c>
      <c r="G69" s="102">
        <f t="shared" si="2"/>
        <v>1</v>
      </c>
      <c r="H69" s="102">
        <f t="shared" si="2"/>
        <v>1</v>
      </c>
    </row>
    <row r="70" spans="1:8" ht="13" x14ac:dyDescent="0.25">
      <c r="B70" s="76" t="s">
        <v>148</v>
      </c>
      <c r="C70" s="27" t="s">
        <v>155</v>
      </c>
      <c r="D70" s="102">
        <f t="shared" si="2"/>
        <v>0.94500000000000006</v>
      </c>
      <c r="E70" s="102">
        <f t="shared" si="2"/>
        <v>0.94500000000000006</v>
      </c>
      <c r="F70" s="102">
        <f t="shared" si="2"/>
        <v>0.94500000000000006</v>
      </c>
      <c r="G70" s="102">
        <f t="shared" si="2"/>
        <v>0.94500000000000006</v>
      </c>
      <c r="H70" s="102">
        <f t="shared" si="2"/>
        <v>1</v>
      </c>
    </row>
    <row r="71" spans="1:8" x14ac:dyDescent="0.25">
      <c r="D71" s="100"/>
      <c r="E71" s="100"/>
      <c r="F71" s="100"/>
      <c r="G71" s="100"/>
      <c r="H71" s="100"/>
    </row>
    <row r="72" spans="1:8" ht="13" x14ac:dyDescent="0.3">
      <c r="A72" s="29" t="s">
        <v>243</v>
      </c>
      <c r="B72" s="117" t="s">
        <v>104</v>
      </c>
      <c r="C72" s="27" t="s">
        <v>150</v>
      </c>
      <c r="D72" s="102">
        <f>IF(D19=1,1,D19*0.9)</f>
        <v>1</v>
      </c>
      <c r="E72" s="102">
        <f t="shared" ref="E72:H72" si="3">IF(E19=1,1,E19*0.9)</f>
        <v>1</v>
      </c>
      <c r="F72" s="102">
        <f t="shared" si="3"/>
        <v>1</v>
      </c>
      <c r="G72" s="102">
        <f t="shared" si="3"/>
        <v>1</v>
      </c>
      <c r="H72" s="102">
        <f t="shared" si="3"/>
        <v>1</v>
      </c>
    </row>
    <row r="73" spans="1:8" x14ac:dyDescent="0.25">
      <c r="B73" s="117"/>
      <c r="C73" s="27" t="s">
        <v>149</v>
      </c>
      <c r="D73" s="102">
        <f t="shared" ref="D73:H87" si="4">IF(D20=1,1,D20*0.9)</f>
        <v>1</v>
      </c>
      <c r="E73" s="102">
        <f t="shared" si="4"/>
        <v>1</v>
      </c>
      <c r="F73" s="102">
        <f t="shared" si="4"/>
        <v>1</v>
      </c>
      <c r="G73" s="102">
        <f t="shared" si="4"/>
        <v>1</v>
      </c>
      <c r="H73" s="102">
        <f t="shared" si="4"/>
        <v>1</v>
      </c>
    </row>
    <row r="74" spans="1:8" x14ac:dyDescent="0.25">
      <c r="B74" s="117"/>
      <c r="C74" s="27" t="s">
        <v>155</v>
      </c>
      <c r="D74" s="102">
        <f t="shared" si="4"/>
        <v>1</v>
      </c>
      <c r="E74" s="102">
        <f t="shared" si="4"/>
        <v>1</v>
      </c>
      <c r="F74" s="102">
        <f t="shared" si="4"/>
        <v>1</v>
      </c>
      <c r="G74" s="102">
        <f t="shared" si="4"/>
        <v>1</v>
      </c>
      <c r="H74" s="102">
        <f t="shared" si="4"/>
        <v>1</v>
      </c>
    </row>
    <row r="75" spans="1:8" x14ac:dyDescent="0.25">
      <c r="B75" s="117" t="s">
        <v>78</v>
      </c>
      <c r="C75" s="27" t="s">
        <v>150</v>
      </c>
      <c r="D75" s="102">
        <f t="shared" si="4"/>
        <v>1</v>
      </c>
      <c r="E75" s="102">
        <f t="shared" si="4"/>
        <v>1</v>
      </c>
      <c r="F75" s="102">
        <f t="shared" si="4"/>
        <v>1</v>
      </c>
      <c r="G75" s="102">
        <f t="shared" si="4"/>
        <v>1</v>
      </c>
      <c r="H75" s="102">
        <f t="shared" si="4"/>
        <v>1</v>
      </c>
    </row>
    <row r="76" spans="1:8" x14ac:dyDescent="0.25">
      <c r="B76" s="117"/>
      <c r="C76" s="27" t="s">
        <v>149</v>
      </c>
      <c r="D76" s="102">
        <f t="shared" si="4"/>
        <v>1</v>
      </c>
      <c r="E76" s="102">
        <f t="shared" si="4"/>
        <v>1</v>
      </c>
      <c r="F76" s="102">
        <f t="shared" si="4"/>
        <v>1</v>
      </c>
      <c r="G76" s="102">
        <f t="shared" si="4"/>
        <v>1</v>
      </c>
      <c r="H76" s="102">
        <f t="shared" si="4"/>
        <v>1</v>
      </c>
    </row>
    <row r="77" spans="1:8" x14ac:dyDescent="0.25">
      <c r="B77" s="117"/>
      <c r="C77" s="27" t="s">
        <v>155</v>
      </c>
      <c r="D77" s="102">
        <f t="shared" si="4"/>
        <v>1</v>
      </c>
      <c r="E77" s="102">
        <f t="shared" si="4"/>
        <v>1</v>
      </c>
      <c r="F77" s="102">
        <f t="shared" si="4"/>
        <v>1</v>
      </c>
      <c r="G77" s="102">
        <f t="shared" si="4"/>
        <v>1</v>
      </c>
      <c r="H77" s="102">
        <f t="shared" si="4"/>
        <v>1</v>
      </c>
    </row>
    <row r="78" spans="1:8" x14ac:dyDescent="0.25">
      <c r="B78" s="117" t="s">
        <v>74</v>
      </c>
      <c r="C78" s="27" t="s">
        <v>150</v>
      </c>
      <c r="D78" s="102">
        <f t="shared" si="4"/>
        <v>1</v>
      </c>
      <c r="E78" s="102">
        <f t="shared" si="4"/>
        <v>1</v>
      </c>
      <c r="F78" s="102">
        <f t="shared" si="4"/>
        <v>1</v>
      </c>
      <c r="G78" s="102">
        <f t="shared" si="4"/>
        <v>1</v>
      </c>
      <c r="H78" s="102">
        <f t="shared" si="4"/>
        <v>1</v>
      </c>
    </row>
    <row r="79" spans="1:8" x14ac:dyDescent="0.25">
      <c r="B79" s="117"/>
      <c r="C79" s="27" t="s">
        <v>149</v>
      </c>
      <c r="D79" s="102">
        <f t="shared" si="4"/>
        <v>1</v>
      </c>
      <c r="E79" s="102">
        <f t="shared" si="4"/>
        <v>1</v>
      </c>
      <c r="F79" s="102">
        <f t="shared" si="4"/>
        <v>1</v>
      </c>
      <c r="G79" s="102">
        <f t="shared" si="4"/>
        <v>1</v>
      </c>
      <c r="H79" s="102">
        <f t="shared" si="4"/>
        <v>1</v>
      </c>
    </row>
    <row r="80" spans="1:8" x14ac:dyDescent="0.25">
      <c r="B80" s="117"/>
      <c r="C80" s="27" t="s">
        <v>155</v>
      </c>
      <c r="D80" s="102">
        <f t="shared" si="4"/>
        <v>1</v>
      </c>
      <c r="E80" s="102">
        <f t="shared" si="4"/>
        <v>1</v>
      </c>
      <c r="F80" s="102">
        <f t="shared" si="4"/>
        <v>1</v>
      </c>
      <c r="G80" s="102">
        <f t="shared" si="4"/>
        <v>1</v>
      </c>
      <c r="H80" s="102">
        <f t="shared" si="4"/>
        <v>1</v>
      </c>
    </row>
    <row r="81" spans="1:8" x14ac:dyDescent="0.25">
      <c r="B81" s="117" t="s">
        <v>77</v>
      </c>
      <c r="C81" s="27" t="s">
        <v>150</v>
      </c>
      <c r="D81" s="102">
        <f t="shared" si="4"/>
        <v>1</v>
      </c>
      <c r="E81" s="102">
        <f t="shared" si="4"/>
        <v>1</v>
      </c>
      <c r="F81" s="102">
        <f t="shared" si="4"/>
        <v>1</v>
      </c>
      <c r="G81" s="102">
        <f t="shared" si="4"/>
        <v>1</v>
      </c>
      <c r="H81" s="102">
        <f t="shared" si="4"/>
        <v>1</v>
      </c>
    </row>
    <row r="82" spans="1:8" x14ac:dyDescent="0.25">
      <c r="B82" s="117"/>
      <c r="C82" s="27" t="s">
        <v>149</v>
      </c>
      <c r="D82" s="102">
        <f t="shared" si="4"/>
        <v>1</v>
      </c>
      <c r="E82" s="102">
        <f t="shared" si="4"/>
        <v>1</v>
      </c>
      <c r="F82" s="102">
        <f t="shared" si="4"/>
        <v>1</v>
      </c>
      <c r="G82" s="102">
        <f t="shared" si="4"/>
        <v>1</v>
      </c>
      <c r="H82" s="102">
        <f t="shared" si="4"/>
        <v>1</v>
      </c>
    </row>
    <row r="83" spans="1:8" x14ac:dyDescent="0.25">
      <c r="B83" s="117"/>
      <c r="C83" s="27" t="s">
        <v>155</v>
      </c>
      <c r="D83" s="102">
        <f t="shared" si="4"/>
        <v>1</v>
      </c>
      <c r="E83" s="102">
        <f t="shared" si="4"/>
        <v>1</v>
      </c>
      <c r="F83" s="102">
        <f t="shared" si="4"/>
        <v>1</v>
      </c>
      <c r="G83" s="102">
        <f t="shared" si="4"/>
        <v>1</v>
      </c>
      <c r="H83" s="102">
        <f t="shared" si="4"/>
        <v>1</v>
      </c>
    </row>
    <row r="84" spans="1:8" x14ac:dyDescent="0.25">
      <c r="B84" s="117" t="s">
        <v>75</v>
      </c>
      <c r="C84" s="27" t="s">
        <v>150</v>
      </c>
      <c r="D84" s="102">
        <f t="shared" si="4"/>
        <v>1</v>
      </c>
      <c r="E84" s="102">
        <f t="shared" si="4"/>
        <v>1</v>
      </c>
      <c r="F84" s="102">
        <f t="shared" si="4"/>
        <v>1</v>
      </c>
      <c r="G84" s="102">
        <f t="shared" si="4"/>
        <v>1</v>
      </c>
      <c r="H84" s="102">
        <f t="shared" si="4"/>
        <v>1</v>
      </c>
    </row>
    <row r="85" spans="1:8" x14ac:dyDescent="0.25">
      <c r="B85" s="117"/>
      <c r="C85" s="27" t="s">
        <v>149</v>
      </c>
      <c r="D85" s="102">
        <f t="shared" si="4"/>
        <v>1</v>
      </c>
      <c r="E85" s="102">
        <f t="shared" si="4"/>
        <v>1</v>
      </c>
      <c r="F85" s="102">
        <f t="shared" si="4"/>
        <v>1</v>
      </c>
      <c r="G85" s="102">
        <f t="shared" si="4"/>
        <v>1</v>
      </c>
      <c r="H85" s="102">
        <f t="shared" si="4"/>
        <v>1</v>
      </c>
    </row>
    <row r="86" spans="1:8" x14ac:dyDescent="0.25">
      <c r="B86" s="117"/>
      <c r="C86" s="27" t="s">
        <v>155</v>
      </c>
      <c r="D86" s="102">
        <f t="shared" si="4"/>
        <v>1</v>
      </c>
      <c r="E86" s="102">
        <f t="shared" si="4"/>
        <v>1</v>
      </c>
      <c r="F86" s="102">
        <f t="shared" si="4"/>
        <v>1</v>
      </c>
      <c r="G86" s="102">
        <f t="shared" si="4"/>
        <v>1</v>
      </c>
      <c r="H86" s="102">
        <f t="shared" si="4"/>
        <v>1</v>
      </c>
    </row>
    <row r="87" spans="1:8" ht="13" x14ac:dyDescent="0.25">
      <c r="B87" s="76" t="s">
        <v>148</v>
      </c>
      <c r="C87" s="27" t="s">
        <v>155</v>
      </c>
      <c r="D87" s="102">
        <f t="shared" si="4"/>
        <v>1</v>
      </c>
      <c r="E87" s="102">
        <f t="shared" si="4"/>
        <v>1</v>
      </c>
      <c r="F87" s="102">
        <f t="shared" si="4"/>
        <v>1</v>
      </c>
      <c r="G87" s="102">
        <f t="shared" si="4"/>
        <v>1</v>
      </c>
      <c r="H87" s="102">
        <f t="shared" si="4"/>
        <v>1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240</v>
      </c>
      <c r="B89" s="117" t="s">
        <v>104</v>
      </c>
      <c r="C89" s="27" t="s">
        <v>150</v>
      </c>
      <c r="D89" s="102">
        <f>IF(D36=1,1,D36*0.9)</f>
        <v>1</v>
      </c>
      <c r="E89" s="102">
        <f t="shared" ref="E89:H89" si="5">IF(E36=1,1,E36*0.9)</f>
        <v>1</v>
      </c>
      <c r="F89" s="102">
        <f t="shared" si="5"/>
        <v>1</v>
      </c>
      <c r="G89" s="102">
        <f t="shared" si="5"/>
        <v>1</v>
      </c>
      <c r="H89" s="102">
        <f t="shared" si="5"/>
        <v>1</v>
      </c>
    </row>
    <row r="90" spans="1:8" x14ac:dyDescent="0.25">
      <c r="B90" s="117"/>
      <c r="C90" s="27" t="s">
        <v>149</v>
      </c>
      <c r="D90" s="102">
        <f t="shared" ref="D90:H104" si="6">IF(D37=1,1,D37*0.9)</f>
        <v>1</v>
      </c>
      <c r="E90" s="102">
        <f t="shared" si="6"/>
        <v>1</v>
      </c>
      <c r="F90" s="102">
        <f t="shared" si="6"/>
        <v>1</v>
      </c>
      <c r="G90" s="102">
        <f t="shared" si="6"/>
        <v>1</v>
      </c>
      <c r="H90" s="102">
        <f t="shared" si="6"/>
        <v>1</v>
      </c>
    </row>
    <row r="91" spans="1:8" x14ac:dyDescent="0.25">
      <c r="B91" s="117"/>
      <c r="C91" s="27" t="s">
        <v>155</v>
      </c>
      <c r="D91" s="102">
        <f t="shared" si="6"/>
        <v>1</v>
      </c>
      <c r="E91" s="102">
        <f t="shared" si="6"/>
        <v>1</v>
      </c>
      <c r="F91" s="102">
        <f t="shared" si="6"/>
        <v>1</v>
      </c>
      <c r="G91" s="102">
        <f t="shared" si="6"/>
        <v>1</v>
      </c>
      <c r="H91" s="102">
        <f t="shared" si="6"/>
        <v>1</v>
      </c>
    </row>
    <row r="92" spans="1:8" x14ac:dyDescent="0.25">
      <c r="B92" s="117" t="s">
        <v>78</v>
      </c>
      <c r="C92" s="27" t="s">
        <v>150</v>
      </c>
      <c r="D92" s="102">
        <f t="shared" si="6"/>
        <v>1</v>
      </c>
      <c r="E92" s="102">
        <f t="shared" si="6"/>
        <v>1</v>
      </c>
      <c r="F92" s="102">
        <f t="shared" si="6"/>
        <v>1</v>
      </c>
      <c r="G92" s="102">
        <f t="shared" si="6"/>
        <v>1</v>
      </c>
      <c r="H92" s="102">
        <f t="shared" si="6"/>
        <v>1</v>
      </c>
    </row>
    <row r="93" spans="1:8" x14ac:dyDescent="0.25">
      <c r="B93" s="117"/>
      <c r="C93" s="27" t="s">
        <v>149</v>
      </c>
      <c r="D93" s="102">
        <f t="shared" si="6"/>
        <v>1</v>
      </c>
      <c r="E93" s="102">
        <f t="shared" si="6"/>
        <v>1</v>
      </c>
      <c r="F93" s="102">
        <f t="shared" si="6"/>
        <v>1</v>
      </c>
      <c r="G93" s="102">
        <f t="shared" si="6"/>
        <v>1</v>
      </c>
      <c r="H93" s="102">
        <f t="shared" si="6"/>
        <v>1</v>
      </c>
    </row>
    <row r="94" spans="1:8" x14ac:dyDescent="0.25">
      <c r="B94" s="117"/>
      <c r="C94" s="27" t="s">
        <v>155</v>
      </c>
      <c r="D94" s="102">
        <f t="shared" si="6"/>
        <v>1</v>
      </c>
      <c r="E94" s="102">
        <f t="shared" si="6"/>
        <v>1</v>
      </c>
      <c r="F94" s="102">
        <f t="shared" si="6"/>
        <v>1</v>
      </c>
      <c r="G94" s="102">
        <f t="shared" si="6"/>
        <v>1</v>
      </c>
      <c r="H94" s="102">
        <f t="shared" si="6"/>
        <v>1</v>
      </c>
    </row>
    <row r="95" spans="1:8" x14ac:dyDescent="0.25">
      <c r="B95" s="117" t="s">
        <v>74</v>
      </c>
      <c r="C95" s="27" t="s">
        <v>150</v>
      </c>
      <c r="D95" s="102">
        <f t="shared" si="6"/>
        <v>1</v>
      </c>
      <c r="E95" s="102">
        <f t="shared" si="6"/>
        <v>1</v>
      </c>
      <c r="F95" s="102">
        <f t="shared" si="6"/>
        <v>1</v>
      </c>
      <c r="G95" s="102">
        <f t="shared" si="6"/>
        <v>1</v>
      </c>
      <c r="H95" s="102">
        <f t="shared" si="6"/>
        <v>1</v>
      </c>
    </row>
    <row r="96" spans="1:8" x14ac:dyDescent="0.25">
      <c r="B96" s="117"/>
      <c r="C96" s="27" t="s">
        <v>149</v>
      </c>
      <c r="D96" s="102">
        <f t="shared" si="6"/>
        <v>1</v>
      </c>
      <c r="E96" s="102">
        <f t="shared" si="6"/>
        <v>1</v>
      </c>
      <c r="F96" s="102">
        <f t="shared" si="6"/>
        <v>1</v>
      </c>
      <c r="G96" s="102">
        <f t="shared" si="6"/>
        <v>1</v>
      </c>
      <c r="H96" s="102">
        <f t="shared" si="6"/>
        <v>1</v>
      </c>
    </row>
    <row r="97" spans="1:8" x14ac:dyDescent="0.25">
      <c r="B97" s="117"/>
      <c r="C97" s="27" t="s">
        <v>155</v>
      </c>
      <c r="D97" s="102">
        <f t="shared" si="6"/>
        <v>1</v>
      </c>
      <c r="E97" s="102">
        <f t="shared" si="6"/>
        <v>1</v>
      </c>
      <c r="F97" s="102">
        <f t="shared" si="6"/>
        <v>1</v>
      </c>
      <c r="G97" s="102">
        <f t="shared" si="6"/>
        <v>1</v>
      </c>
      <c r="H97" s="102">
        <f t="shared" si="6"/>
        <v>1</v>
      </c>
    </row>
    <row r="98" spans="1:8" x14ac:dyDescent="0.25">
      <c r="B98" s="117" t="s">
        <v>77</v>
      </c>
      <c r="C98" s="27" t="s">
        <v>150</v>
      </c>
      <c r="D98" s="102">
        <f t="shared" si="6"/>
        <v>1</v>
      </c>
      <c r="E98" s="102">
        <f t="shared" si="6"/>
        <v>1</v>
      </c>
      <c r="F98" s="102">
        <f>IF(F45=1,1,F45*0.9)</f>
        <v>1</v>
      </c>
      <c r="G98" s="102">
        <f t="shared" si="6"/>
        <v>1</v>
      </c>
      <c r="H98" s="102">
        <f t="shared" si="6"/>
        <v>1</v>
      </c>
    </row>
    <row r="99" spans="1:8" x14ac:dyDescent="0.25">
      <c r="B99" s="117"/>
      <c r="C99" s="27" t="s">
        <v>149</v>
      </c>
      <c r="D99" s="102">
        <f t="shared" si="6"/>
        <v>1</v>
      </c>
      <c r="E99" s="102">
        <f t="shared" si="6"/>
        <v>1</v>
      </c>
      <c r="F99" s="102">
        <f>IF(F46=1,1,F46*0.9)</f>
        <v>1</v>
      </c>
      <c r="G99" s="102">
        <f t="shared" si="6"/>
        <v>1</v>
      </c>
      <c r="H99" s="102">
        <f t="shared" si="6"/>
        <v>1</v>
      </c>
    </row>
    <row r="100" spans="1:8" x14ac:dyDescent="0.25">
      <c r="B100" s="117"/>
      <c r="C100" s="27" t="s">
        <v>155</v>
      </c>
      <c r="D100" s="102">
        <f t="shared" si="6"/>
        <v>1</v>
      </c>
      <c r="E100" s="102">
        <f t="shared" si="6"/>
        <v>1</v>
      </c>
      <c r="F100" s="102">
        <f t="shared" si="6"/>
        <v>1</v>
      </c>
      <c r="G100" s="102">
        <f t="shared" si="6"/>
        <v>1</v>
      </c>
      <c r="H100" s="102">
        <f t="shared" si="6"/>
        <v>1</v>
      </c>
    </row>
    <row r="101" spans="1:8" x14ac:dyDescent="0.25">
      <c r="B101" s="117" t="s">
        <v>75</v>
      </c>
      <c r="C101" s="27" t="s">
        <v>150</v>
      </c>
      <c r="D101" s="102">
        <f t="shared" si="6"/>
        <v>1</v>
      </c>
      <c r="E101" s="102">
        <f t="shared" si="6"/>
        <v>1</v>
      </c>
      <c r="F101" s="102">
        <f t="shared" si="6"/>
        <v>1</v>
      </c>
      <c r="G101" s="102">
        <f>IF(G48=1,1,G48*0.9)</f>
        <v>1</v>
      </c>
      <c r="H101" s="102">
        <f t="shared" si="6"/>
        <v>1</v>
      </c>
    </row>
    <row r="102" spans="1:8" x14ac:dyDescent="0.25">
      <c r="B102" s="117"/>
      <c r="C102" s="27" t="s">
        <v>149</v>
      </c>
      <c r="D102" s="102">
        <f t="shared" si="6"/>
        <v>1</v>
      </c>
      <c r="E102" s="102">
        <f t="shared" si="6"/>
        <v>1</v>
      </c>
      <c r="F102" s="102">
        <f t="shared" si="6"/>
        <v>1</v>
      </c>
      <c r="G102" s="102">
        <f>IF(G49=1,1,G49*0.9)</f>
        <v>1</v>
      </c>
      <c r="H102" s="102">
        <f t="shared" si="6"/>
        <v>1</v>
      </c>
    </row>
    <row r="103" spans="1:8" x14ac:dyDescent="0.25">
      <c r="B103" s="117"/>
      <c r="C103" s="27" t="s">
        <v>155</v>
      </c>
      <c r="D103" s="102">
        <f t="shared" si="6"/>
        <v>1</v>
      </c>
      <c r="E103" s="102">
        <f t="shared" si="6"/>
        <v>1</v>
      </c>
      <c r="F103" s="102">
        <f t="shared" si="6"/>
        <v>1</v>
      </c>
      <c r="G103" s="102">
        <f t="shared" si="6"/>
        <v>1</v>
      </c>
      <c r="H103" s="102">
        <f t="shared" si="6"/>
        <v>1</v>
      </c>
    </row>
    <row r="104" spans="1:8" ht="13" x14ac:dyDescent="0.25">
      <c r="B104" s="76" t="s">
        <v>148</v>
      </c>
      <c r="C104" s="27" t="s">
        <v>155</v>
      </c>
      <c r="D104" s="102">
        <f t="shared" si="6"/>
        <v>1</v>
      </c>
      <c r="E104" s="102">
        <f t="shared" si="6"/>
        <v>1</v>
      </c>
      <c r="F104" s="102">
        <f t="shared" si="6"/>
        <v>1</v>
      </c>
      <c r="G104" s="102">
        <f t="shared" si="6"/>
        <v>1</v>
      </c>
      <c r="H104" s="102">
        <f t="shared" si="6"/>
        <v>1</v>
      </c>
    </row>
    <row r="106" spans="1:8" ht="13" x14ac:dyDescent="0.3">
      <c r="A106" s="106" t="s">
        <v>245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234</v>
      </c>
      <c r="B107" s="29" t="s">
        <v>156</v>
      </c>
      <c r="C107" s="29" t="s">
        <v>160</v>
      </c>
      <c r="D107" s="29" t="s">
        <v>78</v>
      </c>
      <c r="E107" s="29" t="s">
        <v>74</v>
      </c>
      <c r="F107" s="29" t="s">
        <v>77</v>
      </c>
      <c r="G107" s="29" t="s">
        <v>75</v>
      </c>
      <c r="H107" s="29" t="s">
        <v>76</v>
      </c>
    </row>
    <row r="108" spans="1:8" ht="13" x14ac:dyDescent="0.3">
      <c r="A108" s="29" t="s">
        <v>238</v>
      </c>
      <c r="B108" s="117" t="s">
        <v>104</v>
      </c>
      <c r="C108" s="27" t="s">
        <v>150</v>
      </c>
      <c r="D108" s="102">
        <f>IF(D2=1,1,D2*1.05)</f>
        <v>1</v>
      </c>
      <c r="E108" s="102">
        <f t="shared" ref="E108:H108" si="7">IF(E2=1,1,E2*1.05)</f>
        <v>1</v>
      </c>
      <c r="F108" s="102">
        <f t="shared" si="7"/>
        <v>1</v>
      </c>
      <c r="G108" s="102">
        <f t="shared" si="7"/>
        <v>1</v>
      </c>
      <c r="H108" s="102">
        <f t="shared" si="7"/>
        <v>1</v>
      </c>
    </row>
    <row r="109" spans="1:8" x14ac:dyDescent="0.25">
      <c r="B109" s="117"/>
      <c r="C109" s="27" t="s">
        <v>149</v>
      </c>
      <c r="D109" s="102">
        <f t="shared" ref="D109:H112" si="8">IF(D3=1,1,D3*1.05)</f>
        <v>1</v>
      </c>
      <c r="E109" s="102">
        <f t="shared" si="8"/>
        <v>1</v>
      </c>
      <c r="F109" s="102">
        <f t="shared" si="8"/>
        <v>1</v>
      </c>
      <c r="G109" s="102">
        <f t="shared" si="8"/>
        <v>1</v>
      </c>
      <c r="H109" s="102">
        <f t="shared" si="8"/>
        <v>1</v>
      </c>
    </row>
    <row r="110" spans="1:8" x14ac:dyDescent="0.25">
      <c r="B110" s="117"/>
      <c r="C110" s="27" t="s">
        <v>155</v>
      </c>
      <c r="D110" s="102">
        <f t="shared" si="8"/>
        <v>1</v>
      </c>
      <c r="E110" s="102">
        <f t="shared" si="8"/>
        <v>1</v>
      </c>
      <c r="F110" s="102">
        <f t="shared" si="8"/>
        <v>1</v>
      </c>
      <c r="G110" s="102">
        <f t="shared" si="8"/>
        <v>1</v>
      </c>
      <c r="H110" s="102">
        <f t="shared" si="8"/>
        <v>1</v>
      </c>
    </row>
    <row r="111" spans="1:8" x14ac:dyDescent="0.25">
      <c r="B111" s="117" t="s">
        <v>78</v>
      </c>
      <c r="C111" s="27" t="s">
        <v>150</v>
      </c>
      <c r="D111" s="102">
        <f>IFERROR((MIN(1,1.77*'Distribución de lactancia'!$C$2)/(1-MIN(1,1.77*'Distribución de lactancia'!$C$2))) /
('Distribución de lactancia'!$C$2/(1-'Distribución de lactancia'!$C$2)), 1.77)</f>
        <v>1.77</v>
      </c>
      <c r="E111" s="102">
        <f t="shared" si="8"/>
        <v>1</v>
      </c>
      <c r="F111" s="102">
        <f t="shared" si="8"/>
        <v>1</v>
      </c>
      <c r="G111" s="102">
        <f t="shared" si="8"/>
        <v>1</v>
      </c>
      <c r="H111" s="102">
        <f t="shared" si="8"/>
        <v>1</v>
      </c>
    </row>
    <row r="112" spans="1:8" x14ac:dyDescent="0.25">
      <c r="B112" s="117"/>
      <c r="C112" s="27" t="s">
        <v>149</v>
      </c>
      <c r="D112" s="102">
        <f>IFERROR((MIN(1,1.77*'Distribución de lactancia'!$C$2)/(1-MIN(1,1.77*'Distribución de lactancia'!$C$2))) /
('Distribución de lactancia'!$C$2/(1-'Distribución de lactancia'!$C$2)), 1.77)</f>
        <v>1.77</v>
      </c>
      <c r="E112" s="102">
        <f t="shared" si="8"/>
        <v>1</v>
      </c>
      <c r="F112" s="102">
        <f t="shared" si="8"/>
        <v>1</v>
      </c>
      <c r="G112" s="102">
        <f t="shared" si="8"/>
        <v>1</v>
      </c>
      <c r="H112" s="102">
        <f t="shared" si="8"/>
        <v>1</v>
      </c>
    </row>
    <row r="113" spans="1:8" x14ac:dyDescent="0.25">
      <c r="B113" s="117"/>
      <c r="C113" s="27" t="s">
        <v>155</v>
      </c>
      <c r="D113" s="102">
        <f t="shared" ref="D113:H123" si="9">IF(D7=1,1,D7*1.05)</f>
        <v>1</v>
      </c>
      <c r="E113" s="102">
        <f t="shared" si="9"/>
        <v>1</v>
      </c>
      <c r="F113" s="102">
        <f t="shared" si="9"/>
        <v>1</v>
      </c>
      <c r="G113" s="102">
        <f t="shared" si="9"/>
        <v>1</v>
      </c>
      <c r="H113" s="102">
        <f t="shared" si="9"/>
        <v>1</v>
      </c>
    </row>
    <row r="114" spans="1:8" x14ac:dyDescent="0.25">
      <c r="B114" s="117" t="s">
        <v>74</v>
      </c>
      <c r="C114" s="27" t="s">
        <v>150</v>
      </c>
      <c r="D114" s="102">
        <f t="shared" si="9"/>
        <v>1</v>
      </c>
      <c r="E114" s="102">
        <f>IFERROR((MIN(1,1.77*'Distribución de lactancia'!$D$2)/(1-MIN(1,1.77*'Distribución de lactancia'!$D$2))) /
('Distribución de lactancia'!$D$2/(1-'Distribución de lactancia'!$D$2)), 1.77)</f>
        <v>4.5688105335991329</v>
      </c>
      <c r="F114" s="102">
        <f t="shared" si="9"/>
        <v>1</v>
      </c>
      <c r="G114" s="102">
        <f t="shared" si="9"/>
        <v>1</v>
      </c>
      <c r="H114" s="102">
        <f t="shared" si="9"/>
        <v>1</v>
      </c>
    </row>
    <row r="115" spans="1:8" x14ac:dyDescent="0.25">
      <c r="B115" s="117"/>
      <c r="C115" s="27" t="s">
        <v>149</v>
      </c>
      <c r="D115" s="102">
        <f t="shared" si="9"/>
        <v>1</v>
      </c>
      <c r="E115" s="102">
        <f>IFERROR((MIN(1,1.77*'Distribución de lactancia'!$D$2)/(1-MIN(1,1.77*'Distribución de lactancia'!$D$2))) /
('Distribución de lactancia'!$D$2/(1-'Distribución de lactancia'!$D$2)), 1.77)</f>
        <v>4.5688105335991329</v>
      </c>
      <c r="F115" s="102">
        <f t="shared" si="9"/>
        <v>1</v>
      </c>
      <c r="G115" s="102">
        <f t="shared" si="9"/>
        <v>1</v>
      </c>
      <c r="H115" s="102">
        <f t="shared" si="9"/>
        <v>1</v>
      </c>
    </row>
    <row r="116" spans="1:8" x14ac:dyDescent="0.25">
      <c r="B116" s="117"/>
      <c r="C116" s="27" t="s">
        <v>155</v>
      </c>
      <c r="D116" s="102">
        <f t="shared" si="9"/>
        <v>1</v>
      </c>
      <c r="E116" s="102">
        <f t="shared" si="9"/>
        <v>1</v>
      </c>
      <c r="F116" s="102">
        <f t="shared" si="9"/>
        <v>1</v>
      </c>
      <c r="G116" s="102">
        <f t="shared" si="9"/>
        <v>1</v>
      </c>
      <c r="H116" s="102">
        <f t="shared" si="9"/>
        <v>1</v>
      </c>
    </row>
    <row r="117" spans="1:8" x14ac:dyDescent="0.25">
      <c r="B117" s="117" t="s">
        <v>77</v>
      </c>
      <c r="C117" s="27" t="s">
        <v>150</v>
      </c>
      <c r="D117" s="102">
        <f t="shared" si="9"/>
        <v>1</v>
      </c>
      <c r="E117" s="102">
        <f t="shared" si="9"/>
        <v>1</v>
      </c>
      <c r="F117" s="102">
        <v>2.11</v>
      </c>
      <c r="G117" s="102">
        <f t="shared" si="9"/>
        <v>1</v>
      </c>
      <c r="H117" s="102">
        <f t="shared" si="9"/>
        <v>1</v>
      </c>
    </row>
    <row r="118" spans="1:8" x14ac:dyDescent="0.25">
      <c r="B118" s="117"/>
      <c r="C118" s="27" t="s">
        <v>149</v>
      </c>
      <c r="D118" s="102">
        <f t="shared" si="9"/>
        <v>1</v>
      </c>
      <c r="E118" s="102">
        <f t="shared" si="9"/>
        <v>1</v>
      </c>
      <c r="F118" s="102">
        <v>2.11</v>
      </c>
      <c r="G118" s="102">
        <f t="shared" si="9"/>
        <v>1</v>
      </c>
      <c r="H118" s="102">
        <f t="shared" si="9"/>
        <v>1</v>
      </c>
    </row>
    <row r="119" spans="1:8" x14ac:dyDescent="0.25">
      <c r="B119" s="117"/>
      <c r="C119" s="27" t="s">
        <v>155</v>
      </c>
      <c r="D119" s="102">
        <f t="shared" si="9"/>
        <v>1</v>
      </c>
      <c r="E119" s="102">
        <f t="shared" si="9"/>
        <v>1</v>
      </c>
      <c r="F119" s="102">
        <f t="shared" si="9"/>
        <v>1</v>
      </c>
      <c r="G119" s="102">
        <f t="shared" si="9"/>
        <v>1</v>
      </c>
      <c r="H119" s="102">
        <f t="shared" si="9"/>
        <v>1</v>
      </c>
    </row>
    <row r="120" spans="1:8" x14ac:dyDescent="0.25">
      <c r="B120" s="117" t="s">
        <v>75</v>
      </c>
      <c r="C120" s="27" t="s">
        <v>150</v>
      </c>
      <c r="D120" s="102">
        <f t="shared" si="9"/>
        <v>1</v>
      </c>
      <c r="E120" s="102">
        <f t="shared" si="9"/>
        <v>1</v>
      </c>
      <c r="F120" s="102">
        <f t="shared" si="9"/>
        <v>1</v>
      </c>
      <c r="G120" s="102">
        <v>2.11</v>
      </c>
      <c r="H120" s="102">
        <f t="shared" si="9"/>
        <v>1</v>
      </c>
    </row>
    <row r="121" spans="1:8" x14ac:dyDescent="0.25">
      <c r="B121" s="117"/>
      <c r="C121" s="27" t="s">
        <v>149</v>
      </c>
      <c r="D121" s="102">
        <f t="shared" si="9"/>
        <v>1</v>
      </c>
      <c r="E121" s="102">
        <f t="shared" si="9"/>
        <v>1</v>
      </c>
      <c r="F121" s="102">
        <f t="shared" si="9"/>
        <v>1</v>
      </c>
      <c r="G121" s="102">
        <v>2.11</v>
      </c>
      <c r="H121" s="102">
        <f t="shared" si="9"/>
        <v>1</v>
      </c>
    </row>
    <row r="122" spans="1:8" x14ac:dyDescent="0.25">
      <c r="B122" s="117"/>
      <c r="C122" s="27" t="s">
        <v>155</v>
      </c>
      <c r="D122" s="102">
        <f t="shared" si="9"/>
        <v>1</v>
      </c>
      <c r="E122" s="102">
        <f t="shared" si="9"/>
        <v>1</v>
      </c>
      <c r="F122" s="102">
        <f t="shared" si="9"/>
        <v>1</v>
      </c>
      <c r="G122" s="102">
        <f t="shared" si="9"/>
        <v>1</v>
      </c>
      <c r="H122" s="102">
        <f t="shared" si="9"/>
        <v>1</v>
      </c>
    </row>
    <row r="123" spans="1:8" ht="13" x14ac:dyDescent="0.25">
      <c r="B123" s="76" t="s">
        <v>148</v>
      </c>
      <c r="C123" s="27" t="s">
        <v>155</v>
      </c>
      <c r="D123" s="102">
        <f t="shared" si="9"/>
        <v>1.1025</v>
      </c>
      <c r="E123" s="102">
        <f t="shared" si="9"/>
        <v>1.1025</v>
      </c>
      <c r="F123" s="102">
        <f t="shared" si="9"/>
        <v>1.1025</v>
      </c>
      <c r="G123" s="102">
        <f t="shared" si="9"/>
        <v>1.1025</v>
      </c>
      <c r="H123" s="102">
        <f t="shared" si="9"/>
        <v>1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244</v>
      </c>
      <c r="B125" s="117" t="s">
        <v>104</v>
      </c>
      <c r="C125" s="27" t="s">
        <v>150</v>
      </c>
      <c r="D125" s="102">
        <f>IF(D19=1,1,D19*1.05)</f>
        <v>1</v>
      </c>
      <c r="E125" s="102">
        <f t="shared" ref="E125:H125" si="10">IF(E19=1,1,E19*1.05)</f>
        <v>1</v>
      </c>
      <c r="F125" s="102">
        <f t="shared" si="10"/>
        <v>1</v>
      </c>
      <c r="G125" s="102">
        <f t="shared" si="10"/>
        <v>1</v>
      </c>
      <c r="H125" s="102">
        <f t="shared" si="10"/>
        <v>1</v>
      </c>
    </row>
    <row r="126" spans="1:8" x14ac:dyDescent="0.25">
      <c r="B126" s="117"/>
      <c r="C126" s="27" t="s">
        <v>149</v>
      </c>
      <c r="D126" s="102">
        <f t="shared" ref="D126:H140" si="11">IF(D20=1,1,D20*1.05)</f>
        <v>1</v>
      </c>
      <c r="E126" s="102">
        <f t="shared" si="11"/>
        <v>1</v>
      </c>
      <c r="F126" s="102">
        <f t="shared" si="11"/>
        <v>1</v>
      </c>
      <c r="G126" s="102">
        <f t="shared" si="11"/>
        <v>1</v>
      </c>
      <c r="H126" s="102">
        <f t="shared" si="11"/>
        <v>1</v>
      </c>
    </row>
    <row r="127" spans="1:8" x14ac:dyDescent="0.25">
      <c r="B127" s="117"/>
      <c r="C127" s="27" t="s">
        <v>155</v>
      </c>
      <c r="D127" s="102">
        <f t="shared" si="11"/>
        <v>1</v>
      </c>
      <c r="E127" s="102">
        <f t="shared" si="11"/>
        <v>1</v>
      </c>
      <c r="F127" s="102">
        <f t="shared" si="11"/>
        <v>1</v>
      </c>
      <c r="G127" s="102">
        <f t="shared" si="11"/>
        <v>1</v>
      </c>
      <c r="H127" s="102">
        <f t="shared" si="11"/>
        <v>1</v>
      </c>
    </row>
    <row r="128" spans="1:8" x14ac:dyDescent="0.25">
      <c r="B128" s="117" t="s">
        <v>78</v>
      </c>
      <c r="C128" s="27" t="s">
        <v>150</v>
      </c>
      <c r="D128" s="102">
        <f t="shared" si="11"/>
        <v>1</v>
      </c>
      <c r="E128" s="102">
        <f t="shared" si="11"/>
        <v>1</v>
      </c>
      <c r="F128" s="102">
        <f t="shared" si="11"/>
        <v>1</v>
      </c>
      <c r="G128" s="102">
        <f t="shared" si="11"/>
        <v>1</v>
      </c>
      <c r="H128" s="102">
        <f t="shared" si="11"/>
        <v>1</v>
      </c>
    </row>
    <row r="129" spans="1:8" x14ac:dyDescent="0.25">
      <c r="B129" s="117"/>
      <c r="C129" s="27" t="s">
        <v>149</v>
      </c>
      <c r="D129" s="102">
        <f t="shared" si="11"/>
        <v>1</v>
      </c>
      <c r="E129" s="102">
        <f t="shared" si="11"/>
        <v>1</v>
      </c>
      <c r="F129" s="102">
        <f t="shared" si="11"/>
        <v>1</v>
      </c>
      <c r="G129" s="102">
        <f t="shared" si="11"/>
        <v>1</v>
      </c>
      <c r="H129" s="102">
        <f t="shared" si="11"/>
        <v>1</v>
      </c>
    </row>
    <row r="130" spans="1:8" x14ac:dyDescent="0.25">
      <c r="B130" s="117"/>
      <c r="C130" s="27" t="s">
        <v>155</v>
      </c>
      <c r="D130" s="102">
        <f t="shared" si="11"/>
        <v>1</v>
      </c>
      <c r="E130" s="102">
        <f t="shared" si="11"/>
        <v>1</v>
      </c>
      <c r="F130" s="102">
        <f t="shared" si="11"/>
        <v>1</v>
      </c>
      <c r="G130" s="102">
        <f t="shared" si="11"/>
        <v>1</v>
      </c>
      <c r="H130" s="102">
        <f t="shared" si="11"/>
        <v>1</v>
      </c>
    </row>
    <row r="131" spans="1:8" x14ac:dyDescent="0.25">
      <c r="B131" s="117" t="s">
        <v>74</v>
      </c>
      <c r="C131" s="27" t="s">
        <v>150</v>
      </c>
      <c r="D131" s="102">
        <f t="shared" si="11"/>
        <v>1</v>
      </c>
      <c r="E131" s="102">
        <f t="shared" si="11"/>
        <v>1</v>
      </c>
      <c r="F131" s="102">
        <f t="shared" si="11"/>
        <v>1</v>
      </c>
      <c r="G131" s="102">
        <f t="shared" si="11"/>
        <v>1</v>
      </c>
      <c r="H131" s="102">
        <f t="shared" si="11"/>
        <v>1</v>
      </c>
    </row>
    <row r="132" spans="1:8" x14ac:dyDescent="0.25">
      <c r="B132" s="117"/>
      <c r="C132" s="27" t="s">
        <v>149</v>
      </c>
      <c r="D132" s="102">
        <f t="shared" si="11"/>
        <v>1</v>
      </c>
      <c r="E132" s="102">
        <f t="shared" si="11"/>
        <v>1</v>
      </c>
      <c r="F132" s="102">
        <f t="shared" si="11"/>
        <v>1</v>
      </c>
      <c r="G132" s="102">
        <f t="shared" si="11"/>
        <v>1</v>
      </c>
      <c r="H132" s="102">
        <f t="shared" si="11"/>
        <v>1</v>
      </c>
    </row>
    <row r="133" spans="1:8" x14ac:dyDescent="0.25">
      <c r="B133" s="117"/>
      <c r="C133" s="27" t="s">
        <v>155</v>
      </c>
      <c r="D133" s="102">
        <f t="shared" si="11"/>
        <v>1</v>
      </c>
      <c r="E133" s="102">
        <f t="shared" si="11"/>
        <v>1</v>
      </c>
      <c r="F133" s="102">
        <f t="shared" si="11"/>
        <v>1</v>
      </c>
      <c r="G133" s="102">
        <f t="shared" si="11"/>
        <v>1</v>
      </c>
      <c r="H133" s="102">
        <f t="shared" si="11"/>
        <v>1</v>
      </c>
    </row>
    <row r="134" spans="1:8" x14ac:dyDescent="0.25">
      <c r="B134" s="117" t="s">
        <v>77</v>
      </c>
      <c r="C134" s="27" t="s">
        <v>150</v>
      </c>
      <c r="D134" s="102">
        <f t="shared" si="11"/>
        <v>1</v>
      </c>
      <c r="E134" s="102">
        <f t="shared" si="11"/>
        <v>1</v>
      </c>
      <c r="F134" s="102">
        <f t="shared" si="11"/>
        <v>1</v>
      </c>
      <c r="G134" s="102">
        <f t="shared" si="11"/>
        <v>1</v>
      </c>
      <c r="H134" s="102">
        <f t="shared" si="11"/>
        <v>1</v>
      </c>
    </row>
    <row r="135" spans="1:8" x14ac:dyDescent="0.25">
      <c r="B135" s="117"/>
      <c r="C135" s="27" t="s">
        <v>149</v>
      </c>
      <c r="D135" s="102">
        <f t="shared" si="11"/>
        <v>1</v>
      </c>
      <c r="E135" s="102">
        <f t="shared" si="11"/>
        <v>1</v>
      </c>
      <c r="F135" s="102">
        <f t="shared" si="11"/>
        <v>1</v>
      </c>
      <c r="G135" s="102">
        <f t="shared" si="11"/>
        <v>1</v>
      </c>
      <c r="H135" s="102">
        <f t="shared" si="11"/>
        <v>1</v>
      </c>
    </row>
    <row r="136" spans="1:8" x14ac:dyDescent="0.25">
      <c r="B136" s="117"/>
      <c r="C136" s="27" t="s">
        <v>155</v>
      </c>
      <c r="D136" s="102">
        <f t="shared" si="11"/>
        <v>1</v>
      </c>
      <c r="E136" s="102">
        <f t="shared" si="11"/>
        <v>1</v>
      </c>
      <c r="F136" s="102">
        <f t="shared" si="11"/>
        <v>1</v>
      </c>
      <c r="G136" s="102">
        <f t="shared" si="11"/>
        <v>1</v>
      </c>
      <c r="H136" s="102">
        <f t="shared" si="11"/>
        <v>1</v>
      </c>
    </row>
    <row r="137" spans="1:8" x14ac:dyDescent="0.25">
      <c r="B137" s="117" t="s">
        <v>75</v>
      </c>
      <c r="C137" s="27" t="s">
        <v>150</v>
      </c>
      <c r="D137" s="102">
        <f t="shared" si="11"/>
        <v>1</v>
      </c>
      <c r="E137" s="102">
        <f t="shared" si="11"/>
        <v>1</v>
      </c>
      <c r="F137" s="102">
        <f t="shared" si="11"/>
        <v>1</v>
      </c>
      <c r="G137" s="102">
        <f t="shared" si="11"/>
        <v>1</v>
      </c>
      <c r="H137" s="102">
        <f t="shared" si="11"/>
        <v>1</v>
      </c>
    </row>
    <row r="138" spans="1:8" x14ac:dyDescent="0.25">
      <c r="B138" s="117"/>
      <c r="C138" s="27" t="s">
        <v>149</v>
      </c>
      <c r="D138" s="102">
        <f t="shared" si="11"/>
        <v>1</v>
      </c>
      <c r="E138" s="102">
        <f t="shared" si="11"/>
        <v>1</v>
      </c>
      <c r="F138" s="102">
        <f t="shared" si="11"/>
        <v>1</v>
      </c>
      <c r="G138" s="102">
        <f t="shared" si="11"/>
        <v>1</v>
      </c>
      <c r="H138" s="102">
        <f t="shared" si="11"/>
        <v>1</v>
      </c>
    </row>
    <row r="139" spans="1:8" x14ac:dyDescent="0.25">
      <c r="B139" s="117"/>
      <c r="C139" s="27" t="s">
        <v>155</v>
      </c>
      <c r="D139" s="102">
        <f t="shared" si="11"/>
        <v>1</v>
      </c>
      <c r="E139" s="102">
        <f t="shared" si="11"/>
        <v>1</v>
      </c>
      <c r="F139" s="102">
        <f t="shared" si="11"/>
        <v>1</v>
      </c>
      <c r="G139" s="102">
        <f t="shared" si="11"/>
        <v>1</v>
      </c>
      <c r="H139" s="102">
        <f t="shared" si="11"/>
        <v>1</v>
      </c>
    </row>
    <row r="140" spans="1:8" ht="13" x14ac:dyDescent="0.25">
      <c r="B140" s="76" t="s">
        <v>148</v>
      </c>
      <c r="C140" s="27" t="s">
        <v>155</v>
      </c>
      <c r="D140" s="102">
        <f t="shared" si="11"/>
        <v>1</v>
      </c>
      <c r="E140" s="102">
        <f t="shared" si="11"/>
        <v>1</v>
      </c>
      <c r="F140" s="102">
        <f t="shared" si="11"/>
        <v>1</v>
      </c>
      <c r="G140" s="102">
        <f t="shared" si="11"/>
        <v>1</v>
      </c>
      <c r="H140" s="102">
        <f t="shared" si="11"/>
        <v>1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241</v>
      </c>
      <c r="B142" s="117" t="s">
        <v>104</v>
      </c>
      <c r="C142" s="27" t="s">
        <v>150</v>
      </c>
      <c r="D142" s="102">
        <f>IF(D36=1,1,D36*1.05)</f>
        <v>1</v>
      </c>
      <c r="E142" s="102">
        <f t="shared" ref="E142:H142" si="12">IF(E36=1,1,E36*1.05)</f>
        <v>1</v>
      </c>
      <c r="F142" s="102">
        <f t="shared" si="12"/>
        <v>1</v>
      </c>
      <c r="G142" s="102">
        <f t="shared" si="12"/>
        <v>1</v>
      </c>
      <c r="H142" s="102">
        <f t="shared" si="12"/>
        <v>1</v>
      </c>
    </row>
    <row r="143" spans="1:8" x14ac:dyDescent="0.25">
      <c r="B143" s="117"/>
      <c r="C143" s="27" t="s">
        <v>149</v>
      </c>
      <c r="D143" s="102">
        <f t="shared" ref="D143:H157" si="13">IF(D37=1,1,D37*1.05)</f>
        <v>1</v>
      </c>
      <c r="E143" s="102">
        <f t="shared" si="13"/>
        <v>1</v>
      </c>
      <c r="F143" s="102">
        <f t="shared" si="13"/>
        <v>1</v>
      </c>
      <c r="G143" s="102">
        <f t="shared" si="13"/>
        <v>1</v>
      </c>
      <c r="H143" s="102">
        <f t="shared" si="13"/>
        <v>1</v>
      </c>
    </row>
    <row r="144" spans="1:8" x14ac:dyDescent="0.25">
      <c r="B144" s="117"/>
      <c r="C144" s="27" t="s">
        <v>155</v>
      </c>
      <c r="D144" s="102">
        <f t="shared" si="13"/>
        <v>1</v>
      </c>
      <c r="E144" s="102">
        <f t="shared" si="13"/>
        <v>1</v>
      </c>
      <c r="F144" s="102">
        <f t="shared" si="13"/>
        <v>1</v>
      </c>
      <c r="G144" s="102">
        <f t="shared" si="13"/>
        <v>1</v>
      </c>
      <c r="H144" s="102">
        <f t="shared" si="13"/>
        <v>1</v>
      </c>
    </row>
    <row r="145" spans="2:8" x14ac:dyDescent="0.25">
      <c r="B145" s="117" t="s">
        <v>78</v>
      </c>
      <c r="C145" s="27" t="s">
        <v>150</v>
      </c>
      <c r="D145" s="102">
        <f t="shared" si="13"/>
        <v>1</v>
      </c>
      <c r="E145" s="102">
        <f t="shared" si="13"/>
        <v>1</v>
      </c>
      <c r="F145" s="102">
        <f t="shared" si="13"/>
        <v>1</v>
      </c>
      <c r="G145" s="102">
        <f t="shared" si="13"/>
        <v>1</v>
      </c>
      <c r="H145" s="102">
        <f t="shared" si="13"/>
        <v>1</v>
      </c>
    </row>
    <row r="146" spans="2:8" x14ac:dyDescent="0.25">
      <c r="B146" s="117"/>
      <c r="C146" s="27" t="s">
        <v>149</v>
      </c>
      <c r="D146" s="102">
        <f t="shared" si="13"/>
        <v>1</v>
      </c>
      <c r="E146" s="102">
        <f t="shared" si="13"/>
        <v>1</v>
      </c>
      <c r="F146" s="102">
        <f t="shared" si="13"/>
        <v>1</v>
      </c>
      <c r="G146" s="102">
        <f t="shared" si="13"/>
        <v>1</v>
      </c>
      <c r="H146" s="102">
        <f t="shared" si="13"/>
        <v>1</v>
      </c>
    </row>
    <row r="147" spans="2:8" x14ac:dyDescent="0.25">
      <c r="B147" s="117"/>
      <c r="C147" s="27" t="s">
        <v>155</v>
      </c>
      <c r="D147" s="102">
        <f t="shared" si="13"/>
        <v>1</v>
      </c>
      <c r="E147" s="102">
        <f t="shared" si="13"/>
        <v>1</v>
      </c>
      <c r="F147" s="102">
        <f t="shared" si="13"/>
        <v>1</v>
      </c>
      <c r="G147" s="102">
        <f t="shared" si="13"/>
        <v>1</v>
      </c>
      <c r="H147" s="102">
        <f t="shared" si="13"/>
        <v>1</v>
      </c>
    </row>
    <row r="148" spans="2:8" x14ac:dyDescent="0.25">
      <c r="B148" s="117" t="s">
        <v>74</v>
      </c>
      <c r="C148" s="27" t="s">
        <v>150</v>
      </c>
      <c r="D148" s="102">
        <f t="shared" si="13"/>
        <v>1</v>
      </c>
      <c r="E148" s="102">
        <f t="shared" si="13"/>
        <v>1</v>
      </c>
      <c r="F148" s="102">
        <f t="shared" si="13"/>
        <v>1</v>
      </c>
      <c r="G148" s="102">
        <f t="shared" si="13"/>
        <v>1</v>
      </c>
      <c r="H148" s="102">
        <f t="shared" si="13"/>
        <v>1</v>
      </c>
    </row>
    <row r="149" spans="2:8" x14ac:dyDescent="0.25">
      <c r="B149" s="117"/>
      <c r="C149" s="27" t="s">
        <v>149</v>
      </c>
      <c r="D149" s="102">
        <f t="shared" si="13"/>
        <v>1</v>
      </c>
      <c r="E149" s="102">
        <f t="shared" si="13"/>
        <v>1</v>
      </c>
      <c r="F149" s="102">
        <f t="shared" si="13"/>
        <v>1</v>
      </c>
      <c r="G149" s="102">
        <f t="shared" si="13"/>
        <v>1</v>
      </c>
      <c r="H149" s="102">
        <f t="shared" si="13"/>
        <v>1</v>
      </c>
    </row>
    <row r="150" spans="2:8" x14ac:dyDescent="0.25">
      <c r="B150" s="117"/>
      <c r="C150" s="27" t="s">
        <v>155</v>
      </c>
      <c r="D150" s="102">
        <f t="shared" si="13"/>
        <v>1</v>
      </c>
      <c r="E150" s="102">
        <f t="shared" si="13"/>
        <v>1</v>
      </c>
      <c r="F150" s="102">
        <f t="shared" si="13"/>
        <v>1</v>
      </c>
      <c r="G150" s="102">
        <f t="shared" si="13"/>
        <v>1</v>
      </c>
      <c r="H150" s="102">
        <f t="shared" si="13"/>
        <v>1</v>
      </c>
    </row>
    <row r="151" spans="2:8" x14ac:dyDescent="0.25">
      <c r="B151" s="117" t="s">
        <v>77</v>
      </c>
      <c r="C151" s="27" t="s">
        <v>150</v>
      </c>
      <c r="D151" s="102">
        <f t="shared" si="13"/>
        <v>1</v>
      </c>
      <c r="E151" s="102">
        <f t="shared" si="13"/>
        <v>1</v>
      </c>
      <c r="F151" s="102">
        <f t="shared" si="13"/>
        <v>1</v>
      </c>
      <c r="G151" s="102">
        <f t="shared" si="13"/>
        <v>1</v>
      </c>
      <c r="H151" s="102">
        <f t="shared" si="13"/>
        <v>1</v>
      </c>
    </row>
    <row r="152" spans="2:8" x14ac:dyDescent="0.25">
      <c r="B152" s="117"/>
      <c r="C152" s="27" t="s">
        <v>149</v>
      </c>
      <c r="D152" s="102">
        <f t="shared" si="13"/>
        <v>1</v>
      </c>
      <c r="E152" s="102">
        <f t="shared" si="13"/>
        <v>1</v>
      </c>
      <c r="F152" s="102">
        <f t="shared" si="13"/>
        <v>1</v>
      </c>
      <c r="G152" s="102">
        <f t="shared" si="13"/>
        <v>1</v>
      </c>
      <c r="H152" s="102">
        <f t="shared" si="13"/>
        <v>1</v>
      </c>
    </row>
    <row r="153" spans="2:8" x14ac:dyDescent="0.25">
      <c r="B153" s="117"/>
      <c r="C153" s="27" t="s">
        <v>155</v>
      </c>
      <c r="D153" s="102">
        <f t="shared" si="13"/>
        <v>1</v>
      </c>
      <c r="E153" s="102">
        <f t="shared" si="13"/>
        <v>1</v>
      </c>
      <c r="F153" s="102">
        <f t="shared" si="13"/>
        <v>1</v>
      </c>
      <c r="G153" s="102">
        <f t="shared" si="13"/>
        <v>1</v>
      </c>
      <c r="H153" s="102">
        <f t="shared" si="13"/>
        <v>1</v>
      </c>
    </row>
    <row r="154" spans="2:8" x14ac:dyDescent="0.25">
      <c r="B154" s="117" t="s">
        <v>75</v>
      </c>
      <c r="C154" s="27" t="s">
        <v>150</v>
      </c>
      <c r="D154" s="102">
        <f t="shared" si="13"/>
        <v>1</v>
      </c>
      <c r="E154" s="102">
        <f t="shared" si="13"/>
        <v>1</v>
      </c>
      <c r="F154" s="102">
        <f t="shared" si="13"/>
        <v>1</v>
      </c>
      <c r="G154" s="102">
        <f t="shared" si="13"/>
        <v>1</v>
      </c>
      <c r="H154" s="102">
        <f t="shared" si="13"/>
        <v>1</v>
      </c>
    </row>
    <row r="155" spans="2:8" x14ac:dyDescent="0.25">
      <c r="B155" s="117"/>
      <c r="C155" s="27" t="s">
        <v>149</v>
      </c>
      <c r="D155" s="102">
        <f t="shared" si="13"/>
        <v>1</v>
      </c>
      <c r="E155" s="102">
        <f t="shared" si="13"/>
        <v>1</v>
      </c>
      <c r="F155" s="102">
        <f t="shared" si="13"/>
        <v>1</v>
      </c>
      <c r="G155" s="102">
        <f t="shared" si="13"/>
        <v>1</v>
      </c>
      <c r="H155" s="102">
        <f t="shared" si="13"/>
        <v>1</v>
      </c>
    </row>
    <row r="156" spans="2:8" x14ac:dyDescent="0.25">
      <c r="B156" s="117"/>
      <c r="C156" s="27" t="s">
        <v>155</v>
      </c>
      <c r="D156" s="102">
        <f t="shared" si="13"/>
        <v>1</v>
      </c>
      <c r="E156" s="102">
        <f t="shared" si="13"/>
        <v>1</v>
      </c>
      <c r="F156" s="102">
        <f t="shared" si="13"/>
        <v>1</v>
      </c>
      <c r="G156" s="102">
        <f t="shared" si="13"/>
        <v>1</v>
      </c>
      <c r="H156" s="102">
        <f t="shared" si="13"/>
        <v>1</v>
      </c>
    </row>
    <row r="157" spans="2:8" ht="13" x14ac:dyDescent="0.25">
      <c r="B157" s="76" t="s">
        <v>148</v>
      </c>
      <c r="C157" s="27" t="s">
        <v>155</v>
      </c>
      <c r="D157" s="102">
        <f t="shared" si="13"/>
        <v>1</v>
      </c>
      <c r="E157" s="102">
        <f t="shared" si="13"/>
        <v>1</v>
      </c>
      <c r="F157" s="102">
        <f t="shared" si="13"/>
        <v>1</v>
      </c>
      <c r="G157" s="102">
        <f t="shared" si="13"/>
        <v>1</v>
      </c>
      <c r="H157" s="102">
        <f t="shared" si="13"/>
        <v>1</v>
      </c>
    </row>
  </sheetData>
  <sheetProtection algorithmName="SHA-512" hashValue="zJt94Qkkjevgdh5GBPa2+GvwvHVCgI92EOVUj7/6wCkFhy43+ghYMGyPhXBc1zy8x3Ty0eHnezbOiMmtBAManA==" saltValue="tFmsTOsrO/eQQh3VqtZHs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1796875" defaultRowHeight="15.75" customHeight="1" x14ac:dyDescent="0.25"/>
  <cols>
    <col min="1" max="1" width="23.81640625" style="27" customWidth="1"/>
    <col min="2" max="2" width="34.1796875" style="27" customWidth="1"/>
    <col min="3" max="3" width="11.26953125" style="27" bestFit="1" customWidth="1"/>
    <col min="4" max="4" width="11.81640625" style="27" customWidth="1"/>
    <col min="5" max="6" width="15" style="27" customWidth="1"/>
    <col min="7" max="16384" width="16.1796875" style="27"/>
  </cols>
  <sheetData>
    <row r="1" spans="1:6" s="79" customFormat="1" ht="18.75" customHeight="1" x14ac:dyDescent="0.3">
      <c r="A1" s="78" t="s">
        <v>248</v>
      </c>
    </row>
    <row r="2" spans="1:6" ht="15.75" customHeight="1" x14ac:dyDescent="0.3">
      <c r="B2" s="80"/>
      <c r="C2" s="81" t="s">
        <v>58</v>
      </c>
      <c r="D2" s="82" t="s">
        <v>59</v>
      </c>
      <c r="E2" s="82" t="s">
        <v>51</v>
      </c>
      <c r="F2" s="82" t="s">
        <v>52</v>
      </c>
    </row>
    <row r="3" spans="1:6" ht="15.75" customHeight="1" x14ac:dyDescent="0.3">
      <c r="A3" s="29" t="s">
        <v>255</v>
      </c>
      <c r="B3" s="83"/>
      <c r="C3" s="84"/>
      <c r="D3" s="85"/>
      <c r="E3" s="85"/>
      <c r="F3" s="85"/>
    </row>
    <row r="4" spans="1:6" ht="15.75" customHeight="1" x14ac:dyDescent="0.25">
      <c r="B4" s="72" t="s">
        <v>27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63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10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11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252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261</v>
      </c>
      <c r="C11" s="87"/>
      <c r="D11" s="88"/>
      <c r="E11" s="88"/>
      <c r="F11" s="88"/>
    </row>
    <row r="12" spans="1:6" ht="15.75" customHeight="1" x14ac:dyDescent="0.3">
      <c r="A12" s="29" t="s">
        <v>249</v>
      </c>
      <c r="C12" s="86"/>
      <c r="D12" s="75"/>
      <c r="E12" s="75"/>
      <c r="F12" s="75"/>
    </row>
    <row r="13" spans="1:6" ht="15.75" customHeight="1" x14ac:dyDescent="0.25">
      <c r="B13" s="45" t="s">
        <v>264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107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119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258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93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97</v>
      </c>
      <c r="C19" s="103">
        <v>1</v>
      </c>
      <c r="D19" s="104">
        <v>2.0699999999999998</v>
      </c>
      <c r="E19" s="104">
        <v>3.39</v>
      </c>
      <c r="F19" s="104">
        <v>11.89</v>
      </c>
    </row>
    <row r="20" spans="1:6" ht="15.75" customHeight="1" x14ac:dyDescent="0.25">
      <c r="B20" s="72" t="s">
        <v>95</v>
      </c>
      <c r="C20" s="103">
        <v>1</v>
      </c>
      <c r="D20" s="104">
        <v>2.0699999999999998</v>
      </c>
      <c r="E20" s="104">
        <v>3.39</v>
      </c>
      <c r="F20" s="104">
        <v>11.89</v>
      </c>
    </row>
    <row r="21" spans="1:6" ht="15.75" customHeight="1" x14ac:dyDescent="0.25">
      <c r="B21" s="72" t="s">
        <v>91</v>
      </c>
      <c r="C21" s="103">
        <v>1</v>
      </c>
      <c r="D21" s="104">
        <v>2.0699999999999998</v>
      </c>
      <c r="E21" s="104">
        <v>3.39</v>
      </c>
      <c r="F21" s="104">
        <v>11.89</v>
      </c>
    </row>
    <row r="22" spans="1:6" ht="15.75" customHeight="1" x14ac:dyDescent="0.25">
      <c r="B22" s="72" t="s">
        <v>96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98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92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94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248</v>
      </c>
    </row>
    <row r="29" spans="1:6" ht="15.75" customHeight="1" x14ac:dyDescent="0.3">
      <c r="B29" s="80"/>
      <c r="C29" s="81" t="s">
        <v>58</v>
      </c>
      <c r="D29" s="82" t="s">
        <v>59</v>
      </c>
      <c r="E29" s="82" t="s">
        <v>51</v>
      </c>
      <c r="F29" s="82" t="s">
        <v>52</v>
      </c>
    </row>
    <row r="30" spans="1:6" ht="15.75" customHeight="1" x14ac:dyDescent="0.3">
      <c r="A30" s="29" t="s">
        <v>256</v>
      </c>
      <c r="B30" s="83"/>
      <c r="C30" s="84"/>
      <c r="D30" s="85"/>
      <c r="E30" s="85"/>
      <c r="F30" s="85"/>
    </row>
    <row r="31" spans="1:6" ht="15.75" customHeight="1" x14ac:dyDescent="0.25">
      <c r="B31" s="72" t="s">
        <v>27</v>
      </c>
      <c r="C31" s="105">
        <f>IF(C4=1,1,C4*0.9)</f>
        <v>1</v>
      </c>
      <c r="D31" s="105">
        <f t="shared" ref="D31:F31" si="0">IF(D4=1,1,D4*0.9)</f>
        <v>1</v>
      </c>
      <c r="E31" s="105">
        <f t="shared" si="0"/>
        <v>1</v>
      </c>
      <c r="F31" s="105">
        <f t="shared" si="0"/>
        <v>1</v>
      </c>
    </row>
    <row r="32" spans="1:6" ht="15.75" customHeight="1" x14ac:dyDescent="0.25">
      <c r="B32" s="72" t="s">
        <v>63</v>
      </c>
      <c r="C32" s="105">
        <f t="shared" ref="C32:F34" si="1">IF(C5=1,1,C5*0.9)</f>
        <v>1</v>
      </c>
      <c r="D32" s="105">
        <f t="shared" si="1"/>
        <v>1.2689999999999999</v>
      </c>
      <c r="E32" s="105">
        <f t="shared" si="1"/>
        <v>1.341</v>
      </c>
      <c r="F32" s="105">
        <f t="shared" si="1"/>
        <v>2.7269999999999999</v>
      </c>
    </row>
    <row r="33" spans="1:6" ht="15.75" customHeight="1" x14ac:dyDescent="0.25">
      <c r="B33" s="72" t="s">
        <v>10</v>
      </c>
      <c r="C33" s="105">
        <f t="shared" si="1"/>
        <v>1</v>
      </c>
      <c r="D33" s="105">
        <f t="shared" si="1"/>
        <v>1.0620000000000001</v>
      </c>
      <c r="E33" s="105">
        <f t="shared" si="1"/>
        <v>0.9900000000000001</v>
      </c>
      <c r="F33" s="105">
        <f t="shared" si="1"/>
        <v>1.593</v>
      </c>
    </row>
    <row r="34" spans="1:6" ht="15.75" customHeight="1" x14ac:dyDescent="0.25">
      <c r="B34" s="72" t="s">
        <v>11</v>
      </c>
      <c r="C34" s="105">
        <f t="shared" si="1"/>
        <v>1</v>
      </c>
      <c r="D34" s="105">
        <f t="shared" si="1"/>
        <v>1</v>
      </c>
      <c r="E34" s="105">
        <f t="shared" si="1"/>
        <v>1</v>
      </c>
      <c r="F34" s="105">
        <f t="shared" si="1"/>
        <v>1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253</v>
      </c>
      <c r="C36" s="105">
        <f>IF(C9=1,1,C9*0.9)</f>
        <v>1</v>
      </c>
      <c r="D36" s="105">
        <f t="shared" ref="D36:F36" si="2">IF(D9=1,1,D9*0.9)</f>
        <v>1.377</v>
      </c>
      <c r="E36" s="105">
        <f t="shared" si="2"/>
        <v>1.1880000000000002</v>
      </c>
      <c r="F36" s="105">
        <f t="shared" si="2"/>
        <v>1.377</v>
      </c>
    </row>
    <row r="38" spans="1:6" ht="15.75" customHeight="1" x14ac:dyDescent="0.3">
      <c r="A38" s="78" t="s">
        <v>261</v>
      </c>
      <c r="B38" s="79"/>
      <c r="C38" s="87"/>
      <c r="D38" s="88"/>
      <c r="E38" s="88"/>
      <c r="F38" s="88"/>
    </row>
    <row r="39" spans="1:6" ht="15.75" customHeight="1" x14ac:dyDescent="0.3">
      <c r="A39" s="29" t="s">
        <v>250</v>
      </c>
      <c r="C39" s="86"/>
      <c r="D39" s="75"/>
      <c r="E39" s="75"/>
      <c r="F39" s="75"/>
    </row>
    <row r="40" spans="1:6" ht="15.75" customHeight="1" x14ac:dyDescent="0.25">
      <c r="B40" s="45" t="s">
        <v>265</v>
      </c>
      <c r="C40" s="105">
        <f>IF(C13=1,1,C13*0.9)</f>
        <v>1</v>
      </c>
      <c r="D40" s="105">
        <f t="shared" ref="D40:F40" si="3">IF(D13=1,1,D13*0.9)</f>
        <v>4.5</v>
      </c>
      <c r="E40" s="105">
        <f t="shared" si="3"/>
        <v>5.7600000000000007</v>
      </c>
      <c r="F40" s="105">
        <f t="shared" si="3"/>
        <v>41.85</v>
      </c>
    </row>
    <row r="41" spans="1:6" ht="15.75" customHeight="1" x14ac:dyDescent="0.25">
      <c r="B41" s="45" t="s">
        <v>246</v>
      </c>
      <c r="C41" s="105">
        <f t="shared" ref="C41:F42" si="4">IF(C14=1,1,C14*0.9)</f>
        <v>1</v>
      </c>
      <c r="D41" s="105">
        <f t="shared" si="4"/>
        <v>2.2680000000000002</v>
      </c>
      <c r="E41" s="105">
        <f t="shared" si="4"/>
        <v>1.764</v>
      </c>
      <c r="F41" s="105">
        <f t="shared" si="4"/>
        <v>3.7710000000000004</v>
      </c>
    </row>
    <row r="42" spans="1:6" ht="15.75" customHeight="1" x14ac:dyDescent="0.25">
      <c r="B42" s="45" t="s">
        <v>262</v>
      </c>
      <c r="C42" s="105">
        <f t="shared" si="4"/>
        <v>1</v>
      </c>
      <c r="D42" s="105">
        <f t="shared" si="4"/>
        <v>2.2680000000000002</v>
      </c>
      <c r="E42" s="105">
        <f t="shared" si="4"/>
        <v>1.764</v>
      </c>
      <c r="F42" s="105">
        <f t="shared" si="4"/>
        <v>3.7710000000000004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259</v>
      </c>
      <c r="B44" s="83"/>
      <c r="C44" s="90"/>
      <c r="D44" s="91"/>
      <c r="E44" s="91"/>
      <c r="F44" s="91"/>
    </row>
    <row r="45" spans="1:6" ht="15.75" customHeight="1" x14ac:dyDescent="0.25">
      <c r="B45" s="72" t="s">
        <v>93</v>
      </c>
      <c r="C45" s="105">
        <f>IF(C18=1,1,C18*0.9)</f>
        <v>1</v>
      </c>
      <c r="D45" s="105">
        <f t="shared" ref="D45:F45" si="5">IF(D18=1,1,D18*0.9)</f>
        <v>1</v>
      </c>
      <c r="E45" s="105">
        <f t="shared" si="5"/>
        <v>1</v>
      </c>
      <c r="F45" s="105">
        <f t="shared" si="5"/>
        <v>1</v>
      </c>
    </row>
    <row r="46" spans="1:6" ht="15.75" customHeight="1" x14ac:dyDescent="0.25">
      <c r="B46" s="72" t="s">
        <v>97</v>
      </c>
      <c r="C46" s="105">
        <f t="shared" ref="C46:F52" si="6">IF(C19=1,1,C19*0.9)</f>
        <v>1</v>
      </c>
      <c r="D46" s="105">
        <f t="shared" si="6"/>
        <v>1.863</v>
      </c>
      <c r="E46" s="105">
        <f t="shared" si="6"/>
        <v>3.0510000000000002</v>
      </c>
      <c r="F46" s="105">
        <f t="shared" si="6"/>
        <v>10.701000000000001</v>
      </c>
    </row>
    <row r="47" spans="1:6" ht="15.75" customHeight="1" x14ac:dyDescent="0.25">
      <c r="B47" s="72" t="s">
        <v>95</v>
      </c>
      <c r="C47" s="105">
        <f t="shared" si="6"/>
        <v>1</v>
      </c>
      <c r="D47" s="105">
        <f t="shared" si="6"/>
        <v>1.863</v>
      </c>
      <c r="E47" s="105">
        <f t="shared" si="6"/>
        <v>3.0510000000000002</v>
      </c>
      <c r="F47" s="105">
        <f t="shared" si="6"/>
        <v>10.701000000000001</v>
      </c>
    </row>
    <row r="48" spans="1:6" ht="15.75" customHeight="1" x14ac:dyDescent="0.25">
      <c r="B48" s="72" t="s">
        <v>91</v>
      </c>
      <c r="C48" s="105">
        <f t="shared" si="6"/>
        <v>1</v>
      </c>
      <c r="D48" s="105">
        <f t="shared" si="6"/>
        <v>1.863</v>
      </c>
      <c r="E48" s="105">
        <f t="shared" si="6"/>
        <v>3.0510000000000002</v>
      </c>
      <c r="F48" s="105">
        <f t="shared" si="6"/>
        <v>10.701000000000001</v>
      </c>
    </row>
    <row r="49" spans="1:6" ht="15.75" customHeight="1" x14ac:dyDescent="0.25">
      <c r="B49" s="72" t="s">
        <v>96</v>
      </c>
      <c r="C49" s="105">
        <f t="shared" si="6"/>
        <v>1</v>
      </c>
      <c r="D49" s="105">
        <f t="shared" si="6"/>
        <v>1</v>
      </c>
      <c r="E49" s="105">
        <f t="shared" si="6"/>
        <v>899.99099999999999</v>
      </c>
      <c r="F49" s="105">
        <f t="shared" si="6"/>
        <v>899.99099999999999</v>
      </c>
    </row>
    <row r="50" spans="1:6" ht="15.75" customHeight="1" x14ac:dyDescent="0.25">
      <c r="B50" s="72" t="s">
        <v>98</v>
      </c>
      <c r="C50" s="105">
        <f t="shared" si="6"/>
        <v>1</v>
      </c>
      <c r="D50" s="105">
        <f t="shared" si="6"/>
        <v>1</v>
      </c>
      <c r="E50" s="105">
        <f t="shared" si="6"/>
        <v>1</v>
      </c>
      <c r="F50" s="105">
        <f t="shared" si="6"/>
        <v>1</v>
      </c>
    </row>
    <row r="51" spans="1:6" ht="15.75" customHeight="1" x14ac:dyDescent="0.25">
      <c r="B51" s="72" t="s">
        <v>92</v>
      </c>
      <c r="C51" s="105">
        <f t="shared" si="6"/>
        <v>1</v>
      </c>
      <c r="D51" s="105">
        <f t="shared" si="6"/>
        <v>1</v>
      </c>
      <c r="E51" s="105">
        <f t="shared" si="6"/>
        <v>1</v>
      </c>
      <c r="F51" s="105">
        <f t="shared" si="6"/>
        <v>1</v>
      </c>
    </row>
    <row r="52" spans="1:6" ht="15.75" customHeight="1" x14ac:dyDescent="0.25">
      <c r="B52" s="72" t="s">
        <v>94</v>
      </c>
      <c r="C52" s="105">
        <f t="shared" si="6"/>
        <v>1</v>
      </c>
      <c r="D52" s="105">
        <f t="shared" si="6"/>
        <v>1</v>
      </c>
      <c r="E52" s="105">
        <f t="shared" si="6"/>
        <v>1</v>
      </c>
      <c r="F52" s="105">
        <f t="shared" si="6"/>
        <v>1</v>
      </c>
    </row>
    <row r="54" spans="1:6" ht="15.75" customHeight="1" x14ac:dyDescent="0.3">
      <c r="A54" s="106" t="s">
        <v>245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248</v>
      </c>
    </row>
    <row r="56" spans="1:6" ht="15.75" customHeight="1" x14ac:dyDescent="0.3">
      <c r="B56" s="80"/>
      <c r="C56" s="81" t="s">
        <v>58</v>
      </c>
      <c r="D56" s="82" t="s">
        <v>59</v>
      </c>
      <c r="E56" s="82" t="s">
        <v>51</v>
      </c>
      <c r="F56" s="82" t="s">
        <v>52</v>
      </c>
    </row>
    <row r="57" spans="1:6" ht="15.75" customHeight="1" x14ac:dyDescent="0.3">
      <c r="A57" s="29" t="s">
        <v>257</v>
      </c>
      <c r="B57" s="83"/>
      <c r="C57" s="84"/>
      <c r="D57" s="85"/>
      <c r="E57" s="85"/>
      <c r="F57" s="85"/>
    </row>
    <row r="58" spans="1:6" ht="15.75" customHeight="1" x14ac:dyDescent="0.25">
      <c r="B58" s="72" t="s">
        <v>27</v>
      </c>
      <c r="C58" s="105">
        <f>IF(C4=1,1,C4*1.1)</f>
        <v>1</v>
      </c>
      <c r="D58" s="105">
        <f t="shared" ref="D58:F58" si="7">IF(D4=1,1,D4*1.1)</f>
        <v>1</v>
      </c>
      <c r="E58" s="105">
        <f t="shared" si="7"/>
        <v>1</v>
      </c>
      <c r="F58" s="105">
        <f t="shared" si="7"/>
        <v>1</v>
      </c>
    </row>
    <row r="59" spans="1:6" ht="15.75" customHeight="1" x14ac:dyDescent="0.25">
      <c r="B59" s="72" t="s">
        <v>63</v>
      </c>
      <c r="C59" s="105">
        <f t="shared" ref="C59:F61" si="8">IF(C5=1,1,C5*1.1)</f>
        <v>1</v>
      </c>
      <c r="D59" s="105">
        <f t="shared" si="8"/>
        <v>1.5509999999999999</v>
      </c>
      <c r="E59" s="105">
        <f t="shared" si="8"/>
        <v>1.639</v>
      </c>
      <c r="F59" s="105">
        <f t="shared" si="8"/>
        <v>3.3330000000000002</v>
      </c>
    </row>
    <row r="60" spans="1:6" ht="15.75" customHeight="1" x14ac:dyDescent="0.25">
      <c r="B60" s="72" t="s">
        <v>10</v>
      </c>
      <c r="C60" s="105">
        <f t="shared" si="8"/>
        <v>1</v>
      </c>
      <c r="D60" s="105">
        <f t="shared" si="8"/>
        <v>1.298</v>
      </c>
      <c r="E60" s="105">
        <f t="shared" si="8"/>
        <v>1.2100000000000002</v>
      </c>
      <c r="F60" s="105">
        <f t="shared" si="8"/>
        <v>1.9470000000000003</v>
      </c>
    </row>
    <row r="61" spans="1:6" ht="15.75" customHeight="1" x14ac:dyDescent="0.25">
      <c r="B61" s="72" t="s">
        <v>11</v>
      </c>
      <c r="C61" s="105">
        <f t="shared" si="8"/>
        <v>1</v>
      </c>
      <c r="D61" s="105">
        <f t="shared" si="8"/>
        <v>1</v>
      </c>
      <c r="E61" s="105">
        <f t="shared" si="8"/>
        <v>1</v>
      </c>
      <c r="F61" s="105">
        <f t="shared" si="8"/>
        <v>1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254</v>
      </c>
      <c r="C63" s="105">
        <f>IF(C9=1,1,C9*1.1)</f>
        <v>1</v>
      </c>
      <c r="D63" s="105">
        <f t="shared" ref="D63:F63" si="9">IF(D9=1,1,D9*1.1)</f>
        <v>1.6830000000000003</v>
      </c>
      <c r="E63" s="105">
        <f t="shared" si="9"/>
        <v>1.4520000000000002</v>
      </c>
      <c r="F63" s="105">
        <f t="shared" si="9"/>
        <v>1.6830000000000003</v>
      </c>
    </row>
    <row r="65" spans="1:6" ht="15.75" customHeight="1" x14ac:dyDescent="0.3">
      <c r="A65" s="78" t="s">
        <v>261</v>
      </c>
      <c r="B65" s="79"/>
      <c r="C65" s="87"/>
      <c r="D65" s="88"/>
      <c r="E65" s="88"/>
      <c r="F65" s="88"/>
    </row>
    <row r="66" spans="1:6" ht="15.75" customHeight="1" x14ac:dyDescent="0.3">
      <c r="A66" s="29" t="s">
        <v>251</v>
      </c>
      <c r="C66" s="86"/>
      <c r="D66" s="75"/>
      <c r="E66" s="75"/>
      <c r="F66" s="75"/>
    </row>
    <row r="67" spans="1:6" ht="15.75" customHeight="1" x14ac:dyDescent="0.25">
      <c r="B67" s="45" t="s">
        <v>266</v>
      </c>
      <c r="C67" s="105">
        <f>IF(C13=1,1,C13*1.1)</f>
        <v>1</v>
      </c>
      <c r="D67" s="105">
        <f t="shared" ref="D67:F67" si="10">IF(D13=1,1,D13*1.1)</f>
        <v>5.5</v>
      </c>
      <c r="E67" s="105">
        <f t="shared" si="10"/>
        <v>7.0400000000000009</v>
      </c>
      <c r="F67" s="105">
        <f t="shared" si="10"/>
        <v>51.150000000000006</v>
      </c>
    </row>
    <row r="68" spans="1:6" ht="15.75" customHeight="1" x14ac:dyDescent="0.25">
      <c r="B68" s="45" t="s">
        <v>247</v>
      </c>
      <c r="C68" s="105">
        <f t="shared" ref="C68:F69" si="11">IF(C14=1,1,C14*1.1)</f>
        <v>1</v>
      </c>
      <c r="D68" s="105">
        <f t="shared" si="11"/>
        <v>2.7720000000000002</v>
      </c>
      <c r="E68" s="105">
        <f t="shared" si="11"/>
        <v>2.1560000000000001</v>
      </c>
      <c r="F68" s="105">
        <f t="shared" si="11"/>
        <v>4.6090000000000009</v>
      </c>
    </row>
    <row r="69" spans="1:6" ht="15.75" customHeight="1" x14ac:dyDescent="0.25">
      <c r="B69" s="45" t="s">
        <v>263</v>
      </c>
      <c r="C69" s="105">
        <f t="shared" si="11"/>
        <v>1</v>
      </c>
      <c r="D69" s="105">
        <f t="shared" si="11"/>
        <v>2.7720000000000002</v>
      </c>
      <c r="E69" s="105">
        <f t="shared" si="11"/>
        <v>2.1560000000000001</v>
      </c>
      <c r="F69" s="105">
        <f t="shared" si="11"/>
        <v>4.6090000000000009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260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93</v>
      </c>
      <c r="C72" s="105">
        <f>IF(C18=1,1,C18*1.1)</f>
        <v>1</v>
      </c>
      <c r="D72" s="105">
        <f t="shared" ref="D72:F72" si="12">IF(D18=1,1,D18*1.1)</f>
        <v>1</v>
      </c>
      <c r="E72" s="105">
        <f t="shared" si="12"/>
        <v>1</v>
      </c>
      <c r="F72" s="105">
        <f t="shared" si="12"/>
        <v>1</v>
      </c>
    </row>
    <row r="73" spans="1:6" ht="15.75" customHeight="1" x14ac:dyDescent="0.25">
      <c r="B73" s="72" t="s">
        <v>97</v>
      </c>
      <c r="C73" s="105">
        <f t="shared" ref="C73:F79" si="13">IF(C19=1,1,C19*1.1)</f>
        <v>1</v>
      </c>
      <c r="D73" s="105">
        <f t="shared" si="13"/>
        <v>2.2770000000000001</v>
      </c>
      <c r="E73" s="105">
        <f t="shared" si="13"/>
        <v>3.7290000000000005</v>
      </c>
      <c r="F73" s="105">
        <f t="shared" si="13"/>
        <v>13.079000000000002</v>
      </c>
    </row>
    <row r="74" spans="1:6" ht="15.75" customHeight="1" x14ac:dyDescent="0.25">
      <c r="B74" s="72" t="s">
        <v>95</v>
      </c>
      <c r="C74" s="105">
        <f t="shared" si="13"/>
        <v>1</v>
      </c>
      <c r="D74" s="105">
        <f t="shared" si="13"/>
        <v>2.2770000000000001</v>
      </c>
      <c r="E74" s="105">
        <f t="shared" si="13"/>
        <v>3.7290000000000005</v>
      </c>
      <c r="F74" s="105">
        <f t="shared" si="13"/>
        <v>13.079000000000002</v>
      </c>
    </row>
    <row r="75" spans="1:6" ht="15.75" customHeight="1" x14ac:dyDescent="0.25">
      <c r="B75" s="72" t="s">
        <v>91</v>
      </c>
      <c r="C75" s="105">
        <f t="shared" si="13"/>
        <v>1</v>
      </c>
      <c r="D75" s="105">
        <f t="shared" si="13"/>
        <v>2.2770000000000001</v>
      </c>
      <c r="E75" s="105">
        <f t="shared" si="13"/>
        <v>3.7290000000000005</v>
      </c>
      <c r="F75" s="105">
        <f t="shared" si="13"/>
        <v>13.079000000000002</v>
      </c>
    </row>
    <row r="76" spans="1:6" ht="15.75" customHeight="1" x14ac:dyDescent="0.25">
      <c r="B76" s="72" t="s">
        <v>96</v>
      </c>
      <c r="C76" s="105">
        <f t="shared" si="13"/>
        <v>1</v>
      </c>
      <c r="D76" s="105">
        <f t="shared" si="13"/>
        <v>1</v>
      </c>
      <c r="E76" s="105">
        <f t="shared" si="13"/>
        <v>1099.989</v>
      </c>
      <c r="F76" s="105">
        <f t="shared" si="13"/>
        <v>1099.989</v>
      </c>
    </row>
    <row r="77" spans="1:6" ht="15.75" customHeight="1" x14ac:dyDescent="0.25">
      <c r="B77" s="72" t="s">
        <v>98</v>
      </c>
      <c r="C77" s="105">
        <f t="shared" si="13"/>
        <v>1</v>
      </c>
      <c r="D77" s="105">
        <f t="shared" si="13"/>
        <v>1</v>
      </c>
      <c r="E77" s="105">
        <f t="shared" si="13"/>
        <v>1</v>
      </c>
      <c r="F77" s="105">
        <f t="shared" si="13"/>
        <v>1</v>
      </c>
    </row>
    <row r="78" spans="1:6" ht="15.75" customHeight="1" x14ac:dyDescent="0.25">
      <c r="B78" s="72" t="s">
        <v>92</v>
      </c>
      <c r="C78" s="105">
        <f t="shared" si="13"/>
        <v>1</v>
      </c>
      <c r="D78" s="105">
        <f t="shared" si="13"/>
        <v>1</v>
      </c>
      <c r="E78" s="105">
        <f t="shared" si="13"/>
        <v>1</v>
      </c>
      <c r="F78" s="105">
        <f t="shared" si="13"/>
        <v>1</v>
      </c>
    </row>
    <row r="79" spans="1:6" ht="15.75" customHeight="1" x14ac:dyDescent="0.25">
      <c r="B79" s="72" t="s">
        <v>94</v>
      </c>
      <c r="C79" s="105">
        <f t="shared" si="13"/>
        <v>1</v>
      </c>
      <c r="D79" s="105">
        <f t="shared" si="13"/>
        <v>1</v>
      </c>
      <c r="E79" s="105">
        <f t="shared" si="13"/>
        <v>1</v>
      </c>
      <c r="F79" s="105">
        <f t="shared" si="13"/>
        <v>1</v>
      </c>
    </row>
  </sheetData>
  <sheetProtection algorithmName="SHA-512" hashValue="sT4NoGELbCRXD+CtpCshoWwMjgj0HNcunxVDlvJQCnmWNNdEh4TwIrmypJvR7fF07fZhh+k0JhqsjoPyV5HJOA==" saltValue="usuR7daawGyKNbdVWA5xB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zoomScaleNormal="100" workbookViewId="0">
      <selection activeCell="H12" sqref="H12"/>
    </sheetView>
  </sheetViews>
  <sheetFormatPr defaultColWidth="12.7265625" defaultRowHeight="12.5" x14ac:dyDescent="0.25"/>
  <cols>
    <col min="1" max="1" width="27.26953125" style="27" customWidth="1"/>
    <col min="2" max="2" width="26.81640625" style="27" customWidth="1"/>
    <col min="3" max="3" width="18.26953125" style="27" customWidth="1"/>
    <col min="4" max="8" width="14.7265625" style="27" customWidth="1"/>
    <col min="9" max="12" width="15.26953125" style="27" bestFit="1" customWidth="1"/>
    <col min="13" max="16" width="16.81640625" style="27" bestFit="1" customWidth="1"/>
    <col min="17" max="16384" width="12.7265625" style="27"/>
  </cols>
  <sheetData>
    <row r="1" spans="1:16" s="79" customFormat="1" ht="13" x14ac:dyDescent="0.3">
      <c r="A1" s="78" t="s">
        <v>278</v>
      </c>
    </row>
    <row r="2" spans="1:16" ht="13" x14ac:dyDescent="0.3">
      <c r="A2" s="92" t="s">
        <v>230</v>
      </c>
      <c r="B2" s="41" t="s">
        <v>270</v>
      </c>
      <c r="C2" s="41" t="s">
        <v>271</v>
      </c>
      <c r="D2" s="82" t="s">
        <v>78</v>
      </c>
      <c r="E2" s="82" t="s">
        <v>74</v>
      </c>
      <c r="F2" s="82" t="s">
        <v>77</v>
      </c>
      <c r="G2" s="82" t="s">
        <v>75</v>
      </c>
      <c r="H2" s="82" t="s">
        <v>76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84</v>
      </c>
      <c r="C3" s="31" t="s">
        <v>7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273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274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272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102</v>
      </c>
      <c r="C7" s="31" t="s">
        <v>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273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274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272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7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273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274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272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</v>
      </c>
      <c r="C15" s="31" t="s">
        <v>7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273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274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5">
      <c r="C18" s="31" t="s">
        <v>272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0</v>
      </c>
      <c r="C19" s="31" t="s">
        <v>7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273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274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272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99</v>
      </c>
      <c r="C23" s="31" t="s">
        <v>7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273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274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272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279</v>
      </c>
    </row>
    <row r="29" spans="1:16" ht="13" x14ac:dyDescent="0.3">
      <c r="A29" s="92" t="s">
        <v>282</v>
      </c>
      <c r="B29" s="29" t="s">
        <v>270</v>
      </c>
      <c r="C29" s="29" t="s">
        <v>281</v>
      </c>
      <c r="D29" s="82" t="s">
        <v>78</v>
      </c>
      <c r="E29" s="82" t="s">
        <v>74</v>
      </c>
      <c r="F29" s="82" t="s">
        <v>77</v>
      </c>
      <c r="G29" s="82" t="s">
        <v>75</v>
      </c>
      <c r="H29" s="82" t="s">
        <v>76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84</v>
      </c>
      <c r="C30" s="31" t="s">
        <v>7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273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3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207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102</v>
      </c>
      <c r="C34" s="31" t="s">
        <v>7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273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3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207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273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3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207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</v>
      </c>
      <c r="C42" s="31" t="s">
        <v>7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273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3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207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0</v>
      </c>
      <c r="C46" s="31" t="s">
        <v>7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273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3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207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99</v>
      </c>
      <c r="C50" s="31" t="s">
        <v>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273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3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207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276</v>
      </c>
    </row>
    <row r="56" spans="1:16" ht="13" x14ac:dyDescent="0.3">
      <c r="A56" s="92" t="s">
        <v>105</v>
      </c>
      <c r="B56" s="29" t="s">
        <v>270</v>
      </c>
      <c r="C56" s="80" t="s">
        <v>267</v>
      </c>
      <c r="D56" s="82" t="s">
        <v>113</v>
      </c>
      <c r="E56" s="82" t="s">
        <v>114</v>
      </c>
      <c r="F56" s="82" t="s">
        <v>115</v>
      </c>
      <c r="G56" s="82" t="s">
        <v>116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81</v>
      </c>
      <c r="C57" s="31" t="s">
        <v>275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268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89</v>
      </c>
      <c r="C59" s="31" t="s">
        <v>275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268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275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268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277</v>
      </c>
    </row>
    <row r="65" spans="1:16" ht="26" x14ac:dyDescent="0.3">
      <c r="A65" s="92" t="s">
        <v>123</v>
      </c>
      <c r="B65" s="29" t="s">
        <v>270</v>
      </c>
      <c r="C65" s="80" t="s">
        <v>269</v>
      </c>
      <c r="D65" s="82" t="s">
        <v>78</v>
      </c>
      <c r="E65" s="82" t="s">
        <v>74</v>
      </c>
      <c r="F65" s="82" t="s">
        <v>77</v>
      </c>
      <c r="G65" s="82" t="s">
        <v>75</v>
      </c>
      <c r="H65" s="95" t="s">
        <v>76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93</v>
      </c>
      <c r="C66" s="31" t="s">
        <v>124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127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126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125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97</v>
      </c>
      <c r="C70" s="31" t="s">
        <v>124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127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126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125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95</v>
      </c>
      <c r="C74" s="31" t="s">
        <v>124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127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126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125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96</v>
      </c>
      <c r="C78" s="31" t="s">
        <v>124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127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126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125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84</v>
      </c>
      <c r="C82" s="31" t="s">
        <v>124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127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126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125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102</v>
      </c>
      <c r="C86" s="31" t="s">
        <v>124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127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126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125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124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127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126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125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0</v>
      </c>
      <c r="C94" s="31" t="s">
        <v>124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127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126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125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101</v>
      </c>
      <c r="C98" s="31" t="s">
        <v>124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127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126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125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280</v>
      </c>
    </row>
    <row r="104" spans="1:16" ht="26" x14ac:dyDescent="0.3">
      <c r="A104" s="92" t="s">
        <v>84</v>
      </c>
      <c r="B104" s="96" t="s">
        <v>125</v>
      </c>
      <c r="C104" s="80" t="s">
        <v>269</v>
      </c>
      <c r="D104" s="82" t="s">
        <v>78</v>
      </c>
      <c r="E104" s="82" t="s">
        <v>74</v>
      </c>
      <c r="F104" s="82" t="s">
        <v>77</v>
      </c>
      <c r="G104" s="82" t="s">
        <v>75</v>
      </c>
      <c r="H104" s="95" t="s">
        <v>76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124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127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126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125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235</v>
      </c>
      <c r="H110" s="106"/>
    </row>
    <row r="111" spans="1:16" ht="13" x14ac:dyDescent="0.3">
      <c r="A111" s="78" t="s">
        <v>278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230</v>
      </c>
      <c r="B112" s="41" t="s">
        <v>270</v>
      </c>
      <c r="C112" s="41" t="s">
        <v>271</v>
      </c>
      <c r="D112" s="82" t="s">
        <v>78</v>
      </c>
      <c r="E112" s="82" t="s">
        <v>74</v>
      </c>
      <c r="F112" s="82" t="s">
        <v>77</v>
      </c>
      <c r="G112" s="82" t="s">
        <v>75</v>
      </c>
      <c r="H112" s="82" t="s">
        <v>76</v>
      </c>
    </row>
    <row r="113" spans="1:8" ht="13" x14ac:dyDescent="0.3">
      <c r="A113" s="29"/>
      <c r="B113" s="27" t="s">
        <v>84</v>
      </c>
      <c r="C113" s="31" t="s">
        <v>7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273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274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272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102</v>
      </c>
      <c r="C117" s="31" t="s">
        <v>7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273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274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272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7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273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274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272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</v>
      </c>
      <c r="C125" s="31" t="s">
        <v>7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273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274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272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0</v>
      </c>
      <c r="C129" s="31" t="s">
        <v>7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273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274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272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99</v>
      </c>
      <c r="C133" s="31" t="s">
        <v>7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273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274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272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279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282</v>
      </c>
      <c r="B139" s="29" t="s">
        <v>270</v>
      </c>
      <c r="C139" s="29" t="s">
        <v>281</v>
      </c>
      <c r="D139" s="82" t="s">
        <v>78</v>
      </c>
      <c r="E139" s="82" t="s">
        <v>74</v>
      </c>
      <c r="F139" s="82" t="s">
        <v>77</v>
      </c>
      <c r="G139" s="82" t="s">
        <v>75</v>
      </c>
      <c r="H139" s="82" t="s">
        <v>76</v>
      </c>
    </row>
    <row r="140" spans="1:8" ht="13" x14ac:dyDescent="0.3">
      <c r="A140" s="29"/>
      <c r="B140" s="27" t="s">
        <v>84</v>
      </c>
      <c r="C140" s="31" t="s">
        <v>7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273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3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207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102</v>
      </c>
      <c r="C144" s="31" t="s">
        <v>7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273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3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207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7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273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3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207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</v>
      </c>
      <c r="C152" s="31" t="s">
        <v>7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273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3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207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0</v>
      </c>
      <c r="C156" s="31" t="s">
        <v>7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273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3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207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99</v>
      </c>
      <c r="C160" s="31" t="s">
        <v>7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273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3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207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276</v>
      </c>
      <c r="B165" s="79"/>
      <c r="C165" s="79"/>
      <c r="D165" s="79"/>
      <c r="E165" s="79"/>
      <c r="F165" s="79"/>
      <c r="G165" s="79"/>
      <c r="H165" s="79"/>
    </row>
    <row r="166" spans="1:8" ht="13" x14ac:dyDescent="0.3">
      <c r="A166" s="92" t="s">
        <v>105</v>
      </c>
      <c r="B166" s="29" t="s">
        <v>270</v>
      </c>
      <c r="C166" s="80" t="s">
        <v>267</v>
      </c>
      <c r="D166" s="82" t="s">
        <v>113</v>
      </c>
      <c r="E166" s="82" t="s">
        <v>114</v>
      </c>
      <c r="F166" s="82" t="s">
        <v>115</v>
      </c>
      <c r="G166" s="82" t="s">
        <v>116</v>
      </c>
      <c r="H166" s="93"/>
    </row>
    <row r="167" spans="1:8" ht="13" x14ac:dyDescent="0.3">
      <c r="A167" s="29"/>
      <c r="B167" s="27" t="s">
        <v>81</v>
      </c>
      <c r="C167" s="31" t="s">
        <v>275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268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89</v>
      </c>
      <c r="C169" s="31" t="s">
        <v>275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268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275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268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277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123</v>
      </c>
      <c r="B175" s="29" t="s">
        <v>270</v>
      </c>
      <c r="C175" s="80" t="s">
        <v>269</v>
      </c>
      <c r="D175" s="82" t="s">
        <v>78</v>
      </c>
      <c r="E175" s="82" t="s">
        <v>74</v>
      </c>
      <c r="F175" s="82" t="s">
        <v>77</v>
      </c>
      <c r="G175" s="82" t="s">
        <v>75</v>
      </c>
      <c r="H175" s="95" t="s">
        <v>76</v>
      </c>
    </row>
    <row r="176" spans="1:8" ht="13" x14ac:dyDescent="0.3">
      <c r="A176" s="96"/>
      <c r="B176" s="27" t="s">
        <v>93</v>
      </c>
      <c r="C176" s="31" t="s">
        <v>124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127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126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125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97</v>
      </c>
      <c r="C180" s="31" t="s">
        <v>124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127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126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125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95</v>
      </c>
      <c r="C184" s="31" t="s">
        <v>124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127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126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125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96</v>
      </c>
      <c r="C188" s="31" t="s">
        <v>124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127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126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125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84</v>
      </c>
      <c r="C192" s="31" t="s">
        <v>124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127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126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125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102</v>
      </c>
      <c r="C196" s="31" t="s">
        <v>124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127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126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125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124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127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126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125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0</v>
      </c>
      <c r="C204" s="31" t="s">
        <v>124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127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126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125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101</v>
      </c>
      <c r="C208" s="31" t="s">
        <v>124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127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126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125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280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84</v>
      </c>
      <c r="B214" s="96" t="s">
        <v>125</v>
      </c>
      <c r="C214" s="80" t="s">
        <v>269</v>
      </c>
      <c r="D214" s="82" t="s">
        <v>78</v>
      </c>
      <c r="E214" s="82" t="s">
        <v>74</v>
      </c>
      <c r="F214" s="82" t="s">
        <v>77</v>
      </c>
      <c r="G214" s="82" t="s">
        <v>75</v>
      </c>
      <c r="H214" s="95" t="s">
        <v>76</v>
      </c>
    </row>
    <row r="215" spans="1:9" ht="13" x14ac:dyDescent="0.3">
      <c r="A215" s="29"/>
      <c r="C215" s="31" t="s">
        <v>124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127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126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125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245</v>
      </c>
      <c r="H220" s="106"/>
    </row>
    <row r="221" spans="1:9" ht="13" x14ac:dyDescent="0.3">
      <c r="A221" s="78" t="s">
        <v>278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230</v>
      </c>
      <c r="B222" s="41" t="s">
        <v>270</v>
      </c>
      <c r="C222" s="41" t="s">
        <v>271</v>
      </c>
      <c r="D222" s="82" t="s">
        <v>78</v>
      </c>
      <c r="E222" s="82" t="s">
        <v>74</v>
      </c>
      <c r="F222" s="82" t="s">
        <v>77</v>
      </c>
      <c r="G222" s="82" t="s">
        <v>75</v>
      </c>
      <c r="H222" s="82" t="s">
        <v>76</v>
      </c>
      <c r="I222" s="93"/>
    </row>
    <row r="223" spans="1:9" ht="13" x14ac:dyDescent="0.3">
      <c r="A223" s="29"/>
      <c r="B223" s="27" t="s">
        <v>84</v>
      </c>
      <c r="C223" s="31" t="s">
        <v>7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273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274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272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102</v>
      </c>
      <c r="C227" s="31" t="s">
        <v>7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273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274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272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7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273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274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272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</v>
      </c>
      <c r="C235" s="31" t="s">
        <v>7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273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274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272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0</v>
      </c>
      <c r="C239" s="31" t="s">
        <v>7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273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274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272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99</v>
      </c>
      <c r="C243" s="31" t="s">
        <v>7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273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274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272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279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282</v>
      </c>
      <c r="B249" s="29" t="s">
        <v>270</v>
      </c>
      <c r="C249" s="29" t="s">
        <v>281</v>
      </c>
      <c r="D249" s="82" t="s">
        <v>78</v>
      </c>
      <c r="E249" s="82" t="s">
        <v>74</v>
      </c>
      <c r="F249" s="82" t="s">
        <v>77</v>
      </c>
      <c r="G249" s="82" t="s">
        <v>75</v>
      </c>
      <c r="H249" s="82" t="s">
        <v>76</v>
      </c>
      <c r="I249" s="93"/>
    </row>
    <row r="250" spans="1:9" ht="13" x14ac:dyDescent="0.3">
      <c r="A250" s="29"/>
      <c r="B250" s="27" t="s">
        <v>84</v>
      </c>
      <c r="C250" s="31" t="s">
        <v>7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273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3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207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102</v>
      </c>
      <c r="C254" s="31" t="s">
        <v>7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273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3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207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7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273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3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207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</v>
      </c>
      <c r="C262" s="31" t="s">
        <v>7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273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3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207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0</v>
      </c>
      <c r="C266" s="31" t="s">
        <v>7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273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3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207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99</v>
      </c>
      <c r="C270" s="31" t="s">
        <v>7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273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3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207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276</v>
      </c>
      <c r="B275" s="79"/>
      <c r="C275" s="79"/>
      <c r="D275" s="79"/>
      <c r="E275" s="79"/>
      <c r="F275" s="79"/>
      <c r="G275" s="79"/>
      <c r="H275" s="79"/>
      <c r="I275" s="79"/>
    </row>
    <row r="276" spans="1:9" ht="13" x14ac:dyDescent="0.3">
      <c r="A276" s="92" t="s">
        <v>105</v>
      </c>
      <c r="B276" s="29" t="s">
        <v>270</v>
      </c>
      <c r="C276" s="80" t="s">
        <v>267</v>
      </c>
      <c r="D276" s="82" t="s">
        <v>113</v>
      </c>
      <c r="E276" s="82" t="s">
        <v>114</v>
      </c>
      <c r="F276" s="82" t="s">
        <v>115</v>
      </c>
      <c r="G276" s="82" t="s">
        <v>116</v>
      </c>
      <c r="H276" s="93"/>
    </row>
    <row r="277" spans="1:9" ht="13" x14ac:dyDescent="0.3">
      <c r="A277" s="29"/>
      <c r="B277" s="27" t="s">
        <v>81</v>
      </c>
      <c r="C277" s="31" t="s">
        <v>275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268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89</v>
      </c>
      <c r="C279" s="31" t="s">
        <v>275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268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275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268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277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123</v>
      </c>
      <c r="B285" s="29" t="s">
        <v>270</v>
      </c>
      <c r="C285" s="80" t="s">
        <v>269</v>
      </c>
      <c r="D285" s="82" t="s">
        <v>78</v>
      </c>
      <c r="E285" s="82" t="s">
        <v>74</v>
      </c>
      <c r="F285" s="82" t="s">
        <v>77</v>
      </c>
      <c r="G285" s="82" t="s">
        <v>75</v>
      </c>
      <c r="H285" s="95" t="s">
        <v>76</v>
      </c>
      <c r="I285" s="93"/>
    </row>
    <row r="286" spans="1:9" ht="13" x14ac:dyDescent="0.3">
      <c r="A286" s="96"/>
      <c r="B286" s="27" t="s">
        <v>93</v>
      </c>
      <c r="C286" s="31" t="s">
        <v>124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127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126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125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97</v>
      </c>
      <c r="C290" s="31" t="s">
        <v>124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127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126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125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95</v>
      </c>
      <c r="C294" s="31" t="s">
        <v>124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127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126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125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96</v>
      </c>
      <c r="C298" s="31" t="s">
        <v>124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127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126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125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84</v>
      </c>
      <c r="C302" s="31" t="s">
        <v>124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127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126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125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102</v>
      </c>
      <c r="C306" s="31" t="s">
        <v>124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127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126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125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124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127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126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125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0</v>
      </c>
      <c r="C314" s="31" t="s">
        <v>124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127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126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125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101</v>
      </c>
      <c r="C318" s="31" t="s">
        <v>124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127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126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125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280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84</v>
      </c>
      <c r="B324" s="96" t="s">
        <v>125</v>
      </c>
      <c r="C324" s="80" t="s">
        <v>269</v>
      </c>
      <c r="D324" s="82" t="s">
        <v>78</v>
      </c>
      <c r="E324" s="82" t="s">
        <v>74</v>
      </c>
      <c r="F324" s="82" t="s">
        <v>77</v>
      </c>
      <c r="G324" s="82" t="s">
        <v>75</v>
      </c>
      <c r="H324" s="95" t="s">
        <v>76</v>
      </c>
      <c r="I324" s="93"/>
    </row>
    <row r="325" spans="1:9" ht="13" x14ac:dyDescent="0.3">
      <c r="A325" s="29"/>
      <c r="C325" s="31" t="s">
        <v>124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127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126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125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KZz8g2OlfLTzqwPv8ev0gm+RfJs6zGMY35veya1aUPJFCyJgxdGdQyb6Cg9nvOSFU2u9I52IMlddaWJNKXsk8Q==" saltValue="rSafH1HsFJdNqLr6vFu5D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C15" sqref="C15"/>
    </sheetView>
  </sheetViews>
  <sheetFormatPr defaultColWidth="12.7265625" defaultRowHeight="12.5" x14ac:dyDescent="0.25"/>
  <cols>
    <col min="1" max="1" width="44.81640625" style="27" customWidth="1"/>
    <col min="2" max="2" width="44.453125" style="27" customWidth="1"/>
    <col min="3" max="3" width="17.7265625" style="27" customWidth="1"/>
    <col min="4" max="4" width="17.54296875" style="27" customWidth="1"/>
    <col min="5" max="5" width="17.26953125" style="27" customWidth="1"/>
    <col min="6" max="6" width="15" style="27" customWidth="1"/>
    <col min="7" max="7" width="13.7265625" style="27" customWidth="1"/>
    <col min="8" max="16384" width="12.7265625" style="27"/>
  </cols>
  <sheetData>
    <row r="1" spans="1:7" s="79" customFormat="1" ht="14.25" customHeight="1" x14ac:dyDescent="0.3">
      <c r="A1" s="78" t="s">
        <v>313</v>
      </c>
    </row>
    <row r="2" spans="1:7" ht="14.25" customHeight="1" x14ac:dyDescent="0.3">
      <c r="A2" s="96" t="s">
        <v>208</v>
      </c>
      <c r="B2" s="41"/>
      <c r="C2" s="29" t="s">
        <v>78</v>
      </c>
      <c r="D2" s="29" t="s">
        <v>74</v>
      </c>
      <c r="E2" s="29" t="s">
        <v>77</v>
      </c>
      <c r="F2" s="29" t="s">
        <v>75</v>
      </c>
      <c r="G2" s="29" t="s">
        <v>76</v>
      </c>
    </row>
    <row r="3" spans="1:7" ht="14.25" customHeight="1" x14ac:dyDescent="0.25">
      <c r="B3" s="45" t="s">
        <v>300</v>
      </c>
      <c r="C3" s="104" t="s">
        <v>8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286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283</v>
      </c>
    </row>
    <row r="6" spans="1:7" ht="14.25" customHeight="1" x14ac:dyDescent="0.25">
      <c r="B6" s="72" t="s">
        <v>193</v>
      </c>
      <c r="C6" s="104">
        <v>1</v>
      </c>
      <c r="D6" s="104">
        <v>1</v>
      </c>
      <c r="E6" s="104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0.58066667124954463</v>
      </c>
      <c r="F6" s="104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0.51238891655164942</v>
      </c>
      <c r="G6" s="104">
        <v>1</v>
      </c>
    </row>
    <row r="7" spans="1:7" ht="14.25" customHeight="1" x14ac:dyDescent="0.25">
      <c r="B7" s="72" t="s">
        <v>184</v>
      </c>
      <c r="C7" s="104">
        <v>1</v>
      </c>
      <c r="D7" s="104">
        <v>1</v>
      </c>
      <c r="E7" s="104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0.85101406604290009</v>
      </c>
      <c r="F7" s="104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0.81254490106633903</v>
      </c>
      <c r="G7" s="104">
        <v>1</v>
      </c>
    </row>
    <row r="8" spans="1:7" ht="14.25" customHeight="1" x14ac:dyDescent="0.25">
      <c r="B8" s="72" t="s">
        <v>204</v>
      </c>
      <c r="C8" s="104">
        <v>1</v>
      </c>
      <c r="D8" s="104">
        <v>1</v>
      </c>
      <c r="E8" s="104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0.85101406604290009</v>
      </c>
      <c r="F8" s="104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0.81254490106633903</v>
      </c>
      <c r="G8" s="104">
        <v>1</v>
      </c>
    </row>
    <row r="9" spans="1:7" ht="14.25" customHeight="1" x14ac:dyDescent="0.25">
      <c r="B9" s="72" t="s">
        <v>203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307</v>
      </c>
    </row>
    <row r="12" spans="1:7" ht="14.25" customHeight="1" x14ac:dyDescent="0.3">
      <c r="A12" s="83"/>
      <c r="B12" s="45" t="s">
        <v>182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314</v>
      </c>
    </row>
    <row r="15" spans="1:7" ht="14.25" customHeight="1" x14ac:dyDescent="0.3">
      <c r="A15" s="96" t="s">
        <v>282</v>
      </c>
      <c r="B15" s="72" t="s">
        <v>294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291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105</v>
      </c>
      <c r="B17" s="45" t="s">
        <v>297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310</v>
      </c>
    </row>
    <row r="20" spans="1:7" s="83" customFormat="1" ht="14.25" customHeight="1" x14ac:dyDescent="0.3">
      <c r="C20" s="43" t="s">
        <v>68</v>
      </c>
      <c r="D20" s="43" t="s">
        <v>69</v>
      </c>
      <c r="E20" s="43" t="s">
        <v>70</v>
      </c>
      <c r="F20" s="43" t="s">
        <v>71</v>
      </c>
    </row>
    <row r="21" spans="1:7" x14ac:dyDescent="0.25">
      <c r="B21" s="45" t="s">
        <v>170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235</v>
      </c>
    </row>
    <row r="24" spans="1:7" ht="13" x14ac:dyDescent="0.3">
      <c r="A24" s="78" t="s">
        <v>313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208</v>
      </c>
      <c r="B25" s="41"/>
      <c r="C25" s="29" t="s">
        <v>78</v>
      </c>
      <c r="D25" s="29" t="s">
        <v>74</v>
      </c>
      <c r="E25" s="29" t="s">
        <v>77</v>
      </c>
      <c r="F25" s="29" t="s">
        <v>75</v>
      </c>
      <c r="G25" s="29" t="s">
        <v>76</v>
      </c>
    </row>
    <row r="26" spans="1:7" x14ac:dyDescent="0.25">
      <c r="B26" s="45" t="s">
        <v>301</v>
      </c>
      <c r="C26" s="104" t="s">
        <v>8</v>
      </c>
      <c r="D26" s="104">
        <f t="shared" ref="D26:G26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287</v>
      </c>
      <c r="C27" s="104">
        <f>IF(C4=1,1,C4*0.9)</f>
        <v>0.92249999999999999</v>
      </c>
      <c r="D27" s="104">
        <f t="shared" ref="D27:G27" si="1">IF(D4=1,1,D4*0.9)</f>
        <v>0.92249999999999999</v>
      </c>
      <c r="E27" s="104">
        <f t="shared" si="1"/>
        <v>0.92249999999999999</v>
      </c>
      <c r="F27" s="104">
        <f t="shared" si="1"/>
        <v>0.92249999999999999</v>
      </c>
      <c r="G27" s="104">
        <f t="shared" si="1"/>
        <v>0.92249999999999999</v>
      </c>
    </row>
    <row r="28" spans="1:7" ht="13" x14ac:dyDescent="0.3">
      <c r="A28" s="83" t="s">
        <v>284</v>
      </c>
    </row>
    <row r="29" spans="1:7" x14ac:dyDescent="0.25">
      <c r="B29" s="72" t="s">
        <v>315</v>
      </c>
      <c r="C29" s="104">
        <f>IF(C6=1,1,C6*0.9)</f>
        <v>1</v>
      </c>
      <c r="D29" s="104">
        <f t="shared" ref="D29:G29" si="2">IF(D6=1,1,D6*0.9)</f>
        <v>1</v>
      </c>
      <c r="E29" s="104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0.37965437977673294</v>
      </c>
      <c r="F29" s="104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0.31713700135771467</v>
      </c>
      <c r="G29" s="104">
        <f t="shared" si="2"/>
        <v>1</v>
      </c>
    </row>
    <row r="30" spans="1:7" x14ac:dyDescent="0.25">
      <c r="B30" s="72" t="s">
        <v>305</v>
      </c>
      <c r="C30" s="104">
        <f t="shared" ref="C30:G32" si="3">IF(C7=1,1,C7*0.9)</f>
        <v>1</v>
      </c>
      <c r="D30" s="104">
        <f t="shared" si="3"/>
        <v>1</v>
      </c>
      <c r="E30" s="104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0.81528861437883526</v>
      </c>
      <c r="F30" s="104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0.77008703591766947</v>
      </c>
      <c r="G30" s="104">
        <f t="shared" si="3"/>
        <v>1</v>
      </c>
    </row>
    <row r="31" spans="1:7" x14ac:dyDescent="0.25">
      <c r="B31" s="72" t="s">
        <v>319</v>
      </c>
      <c r="C31" s="104">
        <f t="shared" si="3"/>
        <v>1</v>
      </c>
      <c r="D31" s="104">
        <f t="shared" si="3"/>
        <v>1</v>
      </c>
      <c r="E31" s="104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0.81528861437883526</v>
      </c>
      <c r="F31" s="104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0.77008703591766947</v>
      </c>
      <c r="G31" s="104">
        <f t="shared" si="3"/>
        <v>1</v>
      </c>
    </row>
    <row r="32" spans="1:7" x14ac:dyDescent="0.25">
      <c r="B32" s="72" t="s">
        <v>317</v>
      </c>
      <c r="C32" s="104">
        <f t="shared" si="3"/>
        <v>1</v>
      </c>
      <c r="D32" s="104">
        <f t="shared" si="3"/>
        <v>1</v>
      </c>
      <c r="E32" s="104">
        <f t="shared" si="3"/>
        <v>1</v>
      </c>
      <c r="F32" s="104">
        <f t="shared" si="3"/>
        <v>1</v>
      </c>
      <c r="G32" s="104">
        <f t="shared" si="3"/>
        <v>1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308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303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314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282</v>
      </c>
      <c r="B38" s="72" t="s">
        <v>295</v>
      </c>
      <c r="C38" s="104">
        <f>IF(C15=1,1,C15*0.9)</f>
        <v>0.92249999999999999</v>
      </c>
      <c r="D38" s="104">
        <f t="shared" ref="D38:G38" si="5">IF(D15=1,1,D15*0.9)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292</v>
      </c>
      <c r="C39" s="104">
        <f t="shared" ref="C39:G40" si="6">IF(C16=1,1,C16*0.9)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105</v>
      </c>
      <c r="B40" s="45" t="s">
        <v>298</v>
      </c>
      <c r="C40" s="104">
        <f t="shared" si="6"/>
        <v>1</v>
      </c>
      <c r="D40" s="104">
        <f t="shared" si="6"/>
        <v>1</v>
      </c>
      <c r="E40" s="104">
        <f t="shared" si="6"/>
        <v>1</v>
      </c>
      <c r="F40" s="104">
        <f t="shared" si="6"/>
        <v>1</v>
      </c>
      <c r="G40" s="104">
        <f t="shared" si="6"/>
        <v>1</v>
      </c>
    </row>
    <row r="42" spans="1:7" ht="13" x14ac:dyDescent="0.3">
      <c r="A42" s="78" t="s">
        <v>311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68</v>
      </c>
      <c r="D43" s="43" t="s">
        <v>69</v>
      </c>
      <c r="E43" s="43" t="s">
        <v>70</v>
      </c>
      <c r="F43" s="43" t="s">
        <v>71</v>
      </c>
      <c r="G43" s="83"/>
    </row>
    <row r="44" spans="1:7" x14ac:dyDescent="0.25">
      <c r="B44" s="45" t="s">
        <v>289</v>
      </c>
      <c r="C44" s="104">
        <f>C21*0.9</f>
        <v>1.3680000000000001</v>
      </c>
      <c r="D44" s="104">
        <v>1</v>
      </c>
      <c r="E44" s="104">
        <v>1</v>
      </c>
      <c r="F44" s="104">
        <v>1</v>
      </c>
    </row>
    <row r="46" spans="1:7" s="106" customFormat="1" ht="13" x14ac:dyDescent="0.3">
      <c r="A46" s="106" t="s">
        <v>245</v>
      </c>
    </row>
    <row r="47" spans="1:7" ht="13" x14ac:dyDescent="0.3">
      <c r="A47" s="78" t="s">
        <v>313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208</v>
      </c>
      <c r="B48" s="41"/>
      <c r="C48" s="29" t="s">
        <v>78</v>
      </c>
      <c r="D48" s="29" t="s">
        <v>74</v>
      </c>
      <c r="E48" s="29" t="s">
        <v>77</v>
      </c>
      <c r="F48" s="29" t="s">
        <v>75</v>
      </c>
      <c r="G48" s="29" t="s">
        <v>76</v>
      </c>
    </row>
    <row r="49" spans="1:7" x14ac:dyDescent="0.25">
      <c r="B49" s="45" t="s">
        <v>302</v>
      </c>
      <c r="C49" s="104" t="s">
        <v>8</v>
      </c>
      <c r="D49" s="104">
        <f t="shared" ref="D49:G50" si="7">D3*1.05</f>
        <v>47.25</v>
      </c>
      <c r="E49" s="104">
        <f t="shared" si="7"/>
        <v>379.68000000000006</v>
      </c>
      <c r="F49" s="104">
        <f t="shared" si="7"/>
        <v>183.435</v>
      </c>
      <c r="G49" s="104">
        <f t="shared" si="7"/>
        <v>183.435</v>
      </c>
    </row>
    <row r="50" spans="1:7" ht="13" x14ac:dyDescent="0.3">
      <c r="A50" s="29"/>
      <c r="B50" s="72" t="s">
        <v>288</v>
      </c>
      <c r="C50" s="104">
        <f>C4*1.05</f>
        <v>1.0762499999999999</v>
      </c>
      <c r="D50" s="104">
        <f t="shared" si="7"/>
        <v>1.0762499999999999</v>
      </c>
      <c r="E50" s="104">
        <f t="shared" si="7"/>
        <v>1.0762499999999999</v>
      </c>
      <c r="F50" s="104">
        <f t="shared" si="7"/>
        <v>1.0762499999999999</v>
      </c>
      <c r="G50" s="104">
        <f t="shared" si="7"/>
        <v>1.0762499999999999</v>
      </c>
    </row>
    <row r="51" spans="1:7" ht="13" x14ac:dyDescent="0.3">
      <c r="A51" s="83" t="s">
        <v>285</v>
      </c>
    </row>
    <row r="52" spans="1:7" x14ac:dyDescent="0.25">
      <c r="B52" s="72" t="s">
        <v>316</v>
      </c>
      <c r="C52" s="104">
        <f>IF(C6=1,1,C6*1.1)</f>
        <v>1</v>
      </c>
      <c r="D52" s="104">
        <f t="shared" ref="D52:G52" si="8">IF(D6=1,1,D6*1.1)</f>
        <v>1</v>
      </c>
      <c r="E52" s="104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0.89957340821150999</v>
      </c>
      <c r="F52" s="104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0.87175307455800355</v>
      </c>
      <c r="G52" s="104">
        <f t="shared" si="8"/>
        <v>1</v>
      </c>
    </row>
    <row r="53" spans="1:7" x14ac:dyDescent="0.25">
      <c r="B53" s="72" t="s">
        <v>306</v>
      </c>
      <c r="C53" s="104">
        <f t="shared" ref="C53:G55" si="9">IF(C7=1,1,C7*1.1)</f>
        <v>1</v>
      </c>
      <c r="D53" s="104">
        <f t="shared" si="9"/>
        <v>1</v>
      </c>
      <c r="E53" s="104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0.88733277546126343</v>
      </c>
      <c r="F53" s="104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0.85666183196284651</v>
      </c>
      <c r="G53" s="104">
        <f t="shared" si="9"/>
        <v>1</v>
      </c>
    </row>
    <row r="54" spans="1:7" x14ac:dyDescent="0.25">
      <c r="B54" s="72" t="s">
        <v>320</v>
      </c>
      <c r="C54" s="104">
        <f t="shared" si="9"/>
        <v>1</v>
      </c>
      <c r="D54" s="104">
        <f t="shared" si="9"/>
        <v>1</v>
      </c>
      <c r="E54" s="104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0.88733277546126343</v>
      </c>
      <c r="F54" s="104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0.85666183196284651</v>
      </c>
      <c r="G54" s="104">
        <f t="shared" si="9"/>
        <v>1</v>
      </c>
    </row>
    <row r="55" spans="1:7" x14ac:dyDescent="0.25">
      <c r="B55" s="72" t="s">
        <v>318</v>
      </c>
      <c r="C55" s="104">
        <f t="shared" si="9"/>
        <v>1</v>
      </c>
      <c r="D55" s="104">
        <f t="shared" si="9"/>
        <v>1</v>
      </c>
      <c r="E55" s="104">
        <f t="shared" si="9"/>
        <v>1</v>
      </c>
      <c r="F55" s="104">
        <f t="shared" si="9"/>
        <v>1</v>
      </c>
      <c r="G55" s="104">
        <f t="shared" si="9"/>
        <v>1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309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304</v>
      </c>
      <c r="C58" s="104">
        <f>C12*1.1</f>
        <v>1.6500000000000001</v>
      </c>
      <c r="D58" s="104">
        <f t="shared" ref="D58" si="10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314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282</v>
      </c>
      <c r="B61" s="72" t="s">
        <v>296</v>
      </c>
      <c r="C61" s="104">
        <f>IF(C15=1,1,C15*1.1)</f>
        <v>1.1274999999999999</v>
      </c>
      <c r="D61" s="104">
        <f t="shared" ref="D61:G61" si="11">IF(D15=1,1,D15*1.1)</f>
        <v>1.1274999999999999</v>
      </c>
      <c r="E61" s="104">
        <f t="shared" si="11"/>
        <v>1.1274999999999999</v>
      </c>
      <c r="F61" s="104">
        <f t="shared" si="11"/>
        <v>1.1274999999999999</v>
      </c>
      <c r="G61" s="104">
        <f t="shared" si="11"/>
        <v>1.1274999999999999</v>
      </c>
    </row>
    <row r="62" spans="1:7" ht="13" x14ac:dyDescent="0.3">
      <c r="A62" s="29"/>
      <c r="B62" s="72" t="s">
        <v>293</v>
      </c>
      <c r="C62" s="104">
        <f t="shared" ref="C62:G63" si="12">IF(C16=1,1,C16*1.1)</f>
        <v>1.1274999999999999</v>
      </c>
      <c r="D62" s="104">
        <f t="shared" si="12"/>
        <v>1.1274999999999999</v>
      </c>
      <c r="E62" s="104">
        <f t="shared" si="12"/>
        <v>1.1274999999999999</v>
      </c>
      <c r="F62" s="104">
        <f t="shared" si="12"/>
        <v>1.1274999999999999</v>
      </c>
      <c r="G62" s="104">
        <f t="shared" si="12"/>
        <v>1.1274999999999999</v>
      </c>
    </row>
    <row r="63" spans="1:7" ht="13" x14ac:dyDescent="0.3">
      <c r="A63" s="96" t="s">
        <v>105</v>
      </c>
      <c r="B63" s="45" t="s">
        <v>299</v>
      </c>
      <c r="C63" s="104">
        <f t="shared" si="12"/>
        <v>1</v>
      </c>
      <c r="D63" s="104">
        <f t="shared" si="12"/>
        <v>1</v>
      </c>
      <c r="E63" s="104">
        <f t="shared" si="12"/>
        <v>1</v>
      </c>
      <c r="F63" s="104">
        <f t="shared" si="12"/>
        <v>1</v>
      </c>
      <c r="G63" s="104">
        <f t="shared" si="12"/>
        <v>1</v>
      </c>
    </row>
    <row r="65" spans="1:7" ht="13" x14ac:dyDescent="0.3">
      <c r="A65" s="78" t="s">
        <v>312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68</v>
      </c>
      <c r="D66" s="43" t="s">
        <v>69</v>
      </c>
      <c r="E66" s="43" t="s">
        <v>70</v>
      </c>
      <c r="F66" s="43" t="s">
        <v>71</v>
      </c>
      <c r="G66" s="83"/>
    </row>
    <row r="67" spans="1:7" x14ac:dyDescent="0.25">
      <c r="B67" s="45" t="s">
        <v>290</v>
      </c>
      <c r="C67" s="104">
        <f>C21*1.1</f>
        <v>1.6720000000000002</v>
      </c>
      <c r="D67" s="104">
        <v>1</v>
      </c>
      <c r="E67" s="104">
        <v>1</v>
      </c>
      <c r="F67" s="104">
        <v>1</v>
      </c>
    </row>
  </sheetData>
  <sheetProtection algorithmName="SHA-512" hashValue="5W6kYPdvTZhnXMKluL16yLoX5ApU0HAP4o6ABRB0H4GQdd3oZmPOSfC7X2YezgMsSEcNyg8oaPkOtUHdidM42g==" saltValue="7k9n9eCdw+MMg0aHrIDr9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19" zoomScale="70" zoomScaleNormal="70" workbookViewId="0">
      <selection activeCell="C13" sqref="C13"/>
    </sheetView>
  </sheetViews>
  <sheetFormatPr defaultColWidth="16.1796875" defaultRowHeight="15.75" customHeight="1" x14ac:dyDescent="0.25"/>
  <cols>
    <col min="1" max="1" width="52.26953125" style="27" customWidth="1"/>
    <col min="2" max="6" width="16.1796875" style="27"/>
    <col min="7" max="7" width="17.26953125" style="27" customWidth="1"/>
    <col min="8" max="8" width="16.1796875" style="27" customWidth="1"/>
    <col min="9" max="16384" width="16.1796875" style="27"/>
  </cols>
  <sheetData>
    <row r="1" spans="1:6" ht="15.75" customHeight="1" x14ac:dyDescent="0.3">
      <c r="A1" s="41" t="s">
        <v>163</v>
      </c>
      <c r="B1" s="29"/>
      <c r="C1" s="29" t="s">
        <v>52</v>
      </c>
      <c r="D1" s="29" t="s">
        <v>59</v>
      </c>
      <c r="E1" s="29" t="s">
        <v>51</v>
      </c>
      <c r="F1" s="41" t="s">
        <v>58</v>
      </c>
    </row>
    <row r="2" spans="1:6" ht="15.75" customHeight="1" x14ac:dyDescent="0.25">
      <c r="A2" s="72" t="s">
        <v>165</v>
      </c>
      <c r="B2" s="72" t="s">
        <v>322</v>
      </c>
      <c r="C2" s="104">
        <v>0.28999999999999998</v>
      </c>
      <c r="D2" s="104">
        <v>0.28999999999999998</v>
      </c>
      <c r="E2" s="104">
        <v>0</v>
      </c>
      <c r="F2" s="104">
        <v>0</v>
      </c>
    </row>
    <row r="3" spans="1:6" ht="15.75" customHeight="1" x14ac:dyDescent="0.25">
      <c r="A3" s="72"/>
      <c r="B3" s="72" t="s">
        <v>321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178</v>
      </c>
      <c r="B4" s="72" t="s">
        <v>322</v>
      </c>
      <c r="C4" s="104">
        <v>0.61</v>
      </c>
      <c r="D4" s="104">
        <v>0.61</v>
      </c>
      <c r="E4" s="104">
        <v>0</v>
      </c>
      <c r="F4" s="104">
        <v>0</v>
      </c>
    </row>
    <row r="5" spans="1:6" ht="15.75" customHeight="1" x14ac:dyDescent="0.25">
      <c r="A5" s="72"/>
      <c r="B5" s="72" t="s">
        <v>321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179</v>
      </c>
      <c r="B6" s="72" t="s">
        <v>322</v>
      </c>
      <c r="C6" s="104">
        <v>0.61</v>
      </c>
      <c r="D6" s="104">
        <v>0.61</v>
      </c>
      <c r="E6" s="104">
        <v>0</v>
      </c>
      <c r="F6" s="104">
        <v>0</v>
      </c>
    </row>
    <row r="7" spans="1:6" ht="15.75" customHeight="1" x14ac:dyDescent="0.25">
      <c r="A7" s="72"/>
      <c r="B7" s="72" t="s">
        <v>321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180</v>
      </c>
      <c r="B8" s="72" t="s">
        <v>322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321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185</v>
      </c>
      <c r="B10" s="72" t="s">
        <v>322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321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191</v>
      </c>
      <c r="B12" s="72" t="s">
        <v>322</v>
      </c>
      <c r="C12" s="104">
        <f>1-0.93*0.39</f>
        <v>0.63729999999999998</v>
      </c>
      <c r="D12" s="104">
        <f>1-0.93*0.39</f>
        <v>0.63729999999999998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321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235</v>
      </c>
    </row>
    <row r="16" spans="1:6" ht="15.75" customHeight="1" x14ac:dyDescent="0.3">
      <c r="A16" s="41" t="s">
        <v>163</v>
      </c>
      <c r="B16" s="29"/>
      <c r="C16" s="29" t="s">
        <v>52</v>
      </c>
      <c r="D16" s="29" t="s">
        <v>59</v>
      </c>
      <c r="E16" s="29" t="s">
        <v>51</v>
      </c>
      <c r="F16" s="41" t="s">
        <v>58</v>
      </c>
    </row>
    <row r="17" spans="1:6" ht="15.75" customHeight="1" x14ac:dyDescent="0.25">
      <c r="A17" s="72" t="s">
        <v>165</v>
      </c>
      <c r="B17" s="72" t="s">
        <v>322</v>
      </c>
      <c r="C17" s="104">
        <f>1-0.94</f>
        <v>6.0000000000000053E-2</v>
      </c>
      <c r="D17" s="104">
        <f>1-0.94</f>
        <v>6.0000000000000053E-2</v>
      </c>
      <c r="E17" s="104">
        <f t="shared" ref="E17:F17" si="0">E2*0.9</f>
        <v>0</v>
      </c>
      <c r="F17" s="104">
        <f t="shared" si="0"/>
        <v>0</v>
      </c>
    </row>
    <row r="18" spans="1:6" ht="15.75" customHeight="1" x14ac:dyDescent="0.25">
      <c r="A18" s="72"/>
      <c r="B18" s="72" t="s">
        <v>321</v>
      </c>
      <c r="C18" s="104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A19" s="72" t="s">
        <v>178</v>
      </c>
      <c r="B19" s="72" t="s">
        <v>322</v>
      </c>
      <c r="C19" s="104">
        <f>1-0.86</f>
        <v>0.14000000000000001</v>
      </c>
      <c r="D19" s="104">
        <f>1-0.86</f>
        <v>0.14000000000000001</v>
      </c>
      <c r="E19" s="104">
        <f t="shared" ref="E19:F19" si="1">E4*0.9</f>
        <v>0</v>
      </c>
      <c r="F19" s="104">
        <f t="shared" si="1"/>
        <v>0</v>
      </c>
    </row>
    <row r="20" spans="1:6" ht="15.75" customHeight="1" x14ac:dyDescent="0.25">
      <c r="A20" s="72"/>
      <c r="B20" s="72" t="s">
        <v>321</v>
      </c>
      <c r="C20" s="104">
        <v>1</v>
      </c>
      <c r="D20" s="104">
        <v>1</v>
      </c>
      <c r="E20" s="104">
        <v>1</v>
      </c>
      <c r="F20" s="104">
        <v>1</v>
      </c>
    </row>
    <row r="21" spans="1:6" ht="15.75" customHeight="1" x14ac:dyDescent="0.25">
      <c r="A21" s="72" t="s">
        <v>179</v>
      </c>
      <c r="B21" s="72" t="s">
        <v>322</v>
      </c>
      <c r="C21" s="104">
        <f>1-0.86</f>
        <v>0.14000000000000001</v>
      </c>
      <c r="D21" s="104">
        <f>1-0.86</f>
        <v>0.14000000000000001</v>
      </c>
      <c r="E21" s="104">
        <f t="shared" ref="E21:F21" si="2">E6*0.9</f>
        <v>0</v>
      </c>
      <c r="F21" s="104">
        <f t="shared" si="2"/>
        <v>0</v>
      </c>
    </row>
    <row r="22" spans="1:6" ht="15.75" customHeight="1" x14ac:dyDescent="0.25">
      <c r="A22" s="72"/>
      <c r="B22" s="72" t="s">
        <v>321</v>
      </c>
      <c r="C22" s="104">
        <v>1</v>
      </c>
      <c r="D22" s="104">
        <v>1</v>
      </c>
      <c r="E22" s="104">
        <v>1</v>
      </c>
      <c r="F22" s="104">
        <v>1</v>
      </c>
    </row>
    <row r="23" spans="1:6" ht="15.75" customHeight="1" x14ac:dyDescent="0.25">
      <c r="A23" s="72" t="s">
        <v>180</v>
      </c>
      <c r="B23" s="72" t="s">
        <v>322</v>
      </c>
      <c r="C23" s="104">
        <f>1-0.77</f>
        <v>0.22999999999999998</v>
      </c>
      <c r="D23" s="104">
        <f>1-0.77</f>
        <v>0.22999999999999998</v>
      </c>
      <c r="E23" s="104">
        <f t="shared" ref="E23:F23" si="3">E10*0.9</f>
        <v>0</v>
      </c>
      <c r="F23" s="104">
        <f t="shared" si="3"/>
        <v>0</v>
      </c>
    </row>
    <row r="24" spans="1:6" ht="15.75" customHeight="1" x14ac:dyDescent="0.25">
      <c r="A24" s="72"/>
      <c r="B24" s="72" t="s">
        <v>321</v>
      </c>
      <c r="C24" s="104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A25" s="72" t="s">
        <v>185</v>
      </c>
      <c r="B25" s="72" t="s">
        <v>322</v>
      </c>
      <c r="C25" s="104">
        <f>1-0.77</f>
        <v>0.22999999999999998</v>
      </c>
      <c r="D25" s="104">
        <f>1-0.77</f>
        <v>0.22999999999999998</v>
      </c>
      <c r="E25" s="104">
        <f t="shared" ref="E25:F25" si="4">E10*0.9</f>
        <v>0</v>
      </c>
      <c r="F25" s="104">
        <f t="shared" si="4"/>
        <v>0</v>
      </c>
    </row>
    <row r="26" spans="1:6" ht="15.75" customHeight="1" x14ac:dyDescent="0.25">
      <c r="A26" s="72"/>
      <c r="B26" s="72" t="s">
        <v>321</v>
      </c>
      <c r="C26" s="104">
        <v>1</v>
      </c>
      <c r="D26" s="104">
        <v>1</v>
      </c>
      <c r="E26" s="104">
        <v>1</v>
      </c>
      <c r="F26" s="104">
        <v>1</v>
      </c>
    </row>
    <row r="27" spans="1:6" ht="15.75" customHeight="1" x14ac:dyDescent="0.25">
      <c r="A27" s="72" t="s">
        <v>191</v>
      </c>
      <c r="B27" s="72" t="s">
        <v>322</v>
      </c>
      <c r="C27" s="104">
        <f>1-0.98*0.86</f>
        <v>0.15720000000000001</v>
      </c>
      <c r="D27" s="104">
        <f>1-0.98*0.86</f>
        <v>0.15720000000000001</v>
      </c>
      <c r="E27" s="104">
        <f t="shared" ref="E27:F27" si="5">E12*0.9</f>
        <v>0</v>
      </c>
      <c r="F27" s="104">
        <f t="shared" si="5"/>
        <v>0</v>
      </c>
    </row>
    <row r="28" spans="1:6" ht="15.75" customHeight="1" x14ac:dyDescent="0.25">
      <c r="A28" s="72"/>
      <c r="B28" s="72" t="s">
        <v>321</v>
      </c>
      <c r="C28" s="104">
        <v>1</v>
      </c>
      <c r="D28" s="104">
        <v>1</v>
      </c>
      <c r="E28" s="104">
        <v>1</v>
      </c>
      <c r="F28" s="104">
        <v>1</v>
      </c>
    </row>
    <row r="30" spans="1:6" s="106" customFormat="1" ht="15.75" customHeight="1" x14ac:dyDescent="0.3">
      <c r="A30" s="106" t="s">
        <v>245</v>
      </c>
    </row>
    <row r="31" spans="1:6" ht="15.75" customHeight="1" x14ac:dyDescent="0.3">
      <c r="A31" s="41" t="s">
        <v>163</v>
      </c>
      <c r="B31" s="29"/>
      <c r="C31" s="29" t="s">
        <v>52</v>
      </c>
      <c r="D31" s="29" t="s">
        <v>59</v>
      </c>
      <c r="E31" s="29" t="s">
        <v>51</v>
      </c>
      <c r="F31" s="41" t="s">
        <v>58</v>
      </c>
    </row>
    <row r="32" spans="1:6" ht="15.75" customHeight="1" x14ac:dyDescent="0.25">
      <c r="A32" s="72" t="s">
        <v>165</v>
      </c>
      <c r="B32" s="72" t="s">
        <v>322</v>
      </c>
      <c r="C32" s="104">
        <f>1-0.54</f>
        <v>0.45999999999999996</v>
      </c>
      <c r="D32" s="104">
        <f>1-0.54</f>
        <v>0.45999999999999996</v>
      </c>
      <c r="E32" s="104">
        <f t="shared" ref="E32:F32" si="6">E2*1.1</f>
        <v>0</v>
      </c>
      <c r="F32" s="104">
        <f t="shared" si="6"/>
        <v>0</v>
      </c>
    </row>
    <row r="33" spans="1:6" ht="15.75" customHeight="1" x14ac:dyDescent="0.25">
      <c r="A33" s="72"/>
      <c r="B33" s="72" t="s">
        <v>321</v>
      </c>
      <c r="C33" s="104">
        <v>1</v>
      </c>
      <c r="D33" s="104">
        <v>1</v>
      </c>
      <c r="E33" s="104">
        <v>1</v>
      </c>
      <c r="F33" s="104">
        <v>1</v>
      </c>
    </row>
    <row r="34" spans="1:6" ht="15.75" customHeight="1" x14ac:dyDescent="0.25">
      <c r="A34" s="72" t="s">
        <v>178</v>
      </c>
      <c r="B34" s="72" t="s">
        <v>322</v>
      </c>
      <c r="C34" s="104">
        <f>1-0.17</f>
        <v>0.83</v>
      </c>
      <c r="D34" s="104">
        <f>1-0.17</f>
        <v>0.83</v>
      </c>
      <c r="E34" s="104">
        <f t="shared" ref="E34:F34" si="7">E4*1.1</f>
        <v>0</v>
      </c>
      <c r="F34" s="104">
        <f t="shared" si="7"/>
        <v>0</v>
      </c>
    </row>
    <row r="35" spans="1:6" ht="15.75" customHeight="1" x14ac:dyDescent="0.25">
      <c r="A35" s="72"/>
      <c r="B35" s="72" t="s">
        <v>321</v>
      </c>
      <c r="C35" s="104">
        <v>1</v>
      </c>
      <c r="D35" s="104">
        <v>1</v>
      </c>
      <c r="E35" s="104">
        <v>1</v>
      </c>
      <c r="F35" s="104">
        <v>1</v>
      </c>
    </row>
    <row r="36" spans="1:6" ht="15.75" customHeight="1" x14ac:dyDescent="0.25">
      <c r="A36" s="72" t="s">
        <v>179</v>
      </c>
      <c r="B36" s="72" t="s">
        <v>322</v>
      </c>
      <c r="C36" s="104">
        <f>1-0.17</f>
        <v>0.83</v>
      </c>
      <c r="D36" s="104">
        <f>1-0.17</f>
        <v>0.83</v>
      </c>
      <c r="E36" s="104">
        <f t="shared" ref="E36:F36" si="8">E6*1.1</f>
        <v>0</v>
      </c>
      <c r="F36" s="104">
        <f t="shared" si="8"/>
        <v>0</v>
      </c>
    </row>
    <row r="37" spans="1:6" ht="15.75" customHeight="1" x14ac:dyDescent="0.25">
      <c r="A37" s="72"/>
      <c r="B37" s="72" t="s">
        <v>321</v>
      </c>
      <c r="C37" s="104">
        <v>1</v>
      </c>
      <c r="D37" s="104">
        <v>1</v>
      </c>
      <c r="E37" s="104">
        <v>1</v>
      </c>
      <c r="F37" s="104">
        <v>1</v>
      </c>
    </row>
    <row r="38" spans="1:6" ht="15.75" customHeight="1" x14ac:dyDescent="0.25">
      <c r="A38" s="72" t="s">
        <v>180</v>
      </c>
      <c r="B38" s="72" t="s">
        <v>322</v>
      </c>
      <c r="C38" s="104">
        <f>1-0.55</f>
        <v>0.44999999999999996</v>
      </c>
      <c r="D38" s="104">
        <f>1-0.55</f>
        <v>0.44999999999999996</v>
      </c>
      <c r="E38" s="104">
        <f t="shared" ref="E38:F38" si="9">E8*1.1</f>
        <v>0</v>
      </c>
      <c r="F38" s="104">
        <f t="shared" si="9"/>
        <v>0</v>
      </c>
    </row>
    <row r="39" spans="1:6" ht="15.75" customHeight="1" x14ac:dyDescent="0.25">
      <c r="A39" s="72"/>
      <c r="B39" s="72" t="s">
        <v>321</v>
      </c>
      <c r="C39" s="104">
        <v>1</v>
      </c>
      <c r="D39" s="104">
        <v>1</v>
      </c>
      <c r="E39" s="104">
        <v>1</v>
      </c>
      <c r="F39" s="104">
        <v>1</v>
      </c>
    </row>
    <row r="40" spans="1:6" ht="15.75" customHeight="1" x14ac:dyDescent="0.25">
      <c r="A40" s="72" t="s">
        <v>185</v>
      </c>
      <c r="B40" s="72" t="s">
        <v>322</v>
      </c>
      <c r="C40" s="104">
        <f>1-0.55</f>
        <v>0.44999999999999996</v>
      </c>
      <c r="D40" s="104">
        <f>1-0.55</f>
        <v>0.44999999999999996</v>
      </c>
      <c r="E40" s="104">
        <f t="shared" ref="E40:F40" si="10">E10*1.1</f>
        <v>0</v>
      </c>
      <c r="F40" s="104">
        <f t="shared" si="10"/>
        <v>0</v>
      </c>
    </row>
    <row r="41" spans="1:6" ht="15.75" customHeight="1" x14ac:dyDescent="0.25">
      <c r="A41" s="72"/>
      <c r="B41" s="72" t="s">
        <v>321</v>
      </c>
      <c r="C41" s="104">
        <v>1</v>
      </c>
      <c r="D41" s="104">
        <v>1</v>
      </c>
      <c r="E41" s="104">
        <v>1</v>
      </c>
      <c r="F41" s="104">
        <v>1</v>
      </c>
    </row>
    <row r="42" spans="1:6" ht="15.75" customHeight="1" x14ac:dyDescent="0.25">
      <c r="A42" s="72" t="s">
        <v>191</v>
      </c>
      <c r="B42" s="72" t="s">
        <v>322</v>
      </c>
      <c r="C42" s="104">
        <f>1-0.88*0.17</f>
        <v>0.85040000000000004</v>
      </c>
      <c r="D42" s="104">
        <f>1-0.88*0.17</f>
        <v>0.85040000000000004</v>
      </c>
      <c r="E42" s="104">
        <f t="shared" ref="E42:F42" si="11">E12*1.1</f>
        <v>0</v>
      </c>
      <c r="F42" s="104">
        <f t="shared" si="11"/>
        <v>0</v>
      </c>
    </row>
    <row r="43" spans="1:6" ht="15.75" customHeight="1" x14ac:dyDescent="0.25">
      <c r="A43" s="72"/>
      <c r="B43" s="72" t="s">
        <v>321</v>
      </c>
      <c r="C43" s="104">
        <v>1</v>
      </c>
      <c r="D43" s="104">
        <v>1</v>
      </c>
      <c r="E43" s="104">
        <v>1</v>
      </c>
      <c r="F43" s="104">
        <v>1</v>
      </c>
    </row>
  </sheetData>
  <sheetProtection algorithmName="SHA-512" hashValue="05N7LFaTiDS+xIOOSCWSe3nIGxmFC1p/+IVl3yo5tdvYJs2aJ68K4RjlG32+rKQbjBaqfWv6KrxtXf2lO+RpVQ==" saltValue="GN8MLlk6l2igy8PvLhQOU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22.54296875" style="27" customWidth="1"/>
    <col min="2" max="2" width="58.81640625" style="27" bestFit="1" customWidth="1"/>
    <col min="3" max="15" width="15" style="27" customWidth="1"/>
    <col min="16" max="16384" width="12.7265625" style="27"/>
  </cols>
  <sheetData>
    <row r="1" spans="1:15" ht="35.25" customHeight="1" x14ac:dyDescent="0.3">
      <c r="A1" s="29"/>
      <c r="B1" s="29"/>
      <c r="C1" s="82" t="s">
        <v>78</v>
      </c>
      <c r="D1" s="82" t="s">
        <v>74</v>
      </c>
      <c r="E1" s="82" t="s">
        <v>77</v>
      </c>
      <c r="F1" s="82" t="s">
        <v>75</v>
      </c>
      <c r="G1" s="82" t="s">
        <v>76</v>
      </c>
      <c r="H1" s="82" t="s">
        <v>68</v>
      </c>
      <c r="I1" s="82" t="s">
        <v>69</v>
      </c>
      <c r="J1" s="82" t="s">
        <v>70</v>
      </c>
      <c r="K1" s="82" t="s">
        <v>71</v>
      </c>
      <c r="L1" s="82" t="s">
        <v>113</v>
      </c>
      <c r="M1" s="82" t="s">
        <v>114</v>
      </c>
      <c r="N1" s="82" t="s">
        <v>115</v>
      </c>
      <c r="O1" s="82" t="s">
        <v>116</v>
      </c>
    </row>
    <row r="2" spans="1:15" ht="13" x14ac:dyDescent="0.3">
      <c r="A2" s="29" t="s">
        <v>326</v>
      </c>
    </row>
    <row r="3" spans="1:15" x14ac:dyDescent="0.25">
      <c r="B3" s="45" t="s">
        <v>169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174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175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176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177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178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0.51</v>
      </c>
      <c r="M8" s="104">
        <v>0.51</v>
      </c>
      <c r="N8" s="104">
        <v>0.51</v>
      </c>
      <c r="O8" s="104">
        <v>0.51</v>
      </c>
    </row>
    <row r="9" spans="1:15" x14ac:dyDescent="0.25">
      <c r="B9" s="72" t="s">
        <v>179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0.51</v>
      </c>
      <c r="M9" s="104">
        <v>0.51</v>
      </c>
      <c r="N9" s="104">
        <v>0.51</v>
      </c>
      <c r="O9" s="104">
        <v>0.51</v>
      </c>
    </row>
    <row r="10" spans="1:15" x14ac:dyDescent="0.25">
      <c r="B10" s="45" t="s">
        <v>180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184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185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5">
      <c r="B13" s="45" t="s">
        <v>190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191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0.51</v>
      </c>
      <c r="M14" s="104">
        <v>0.51</v>
      </c>
      <c r="N14" s="104">
        <v>0.51</v>
      </c>
      <c r="O14" s="104">
        <v>0.51</v>
      </c>
    </row>
    <row r="15" spans="1:15" x14ac:dyDescent="0.25">
      <c r="B15" s="72" t="s">
        <v>204</v>
      </c>
      <c r="C15" s="104">
        <v>1</v>
      </c>
      <c r="D15" s="104">
        <v>1</v>
      </c>
      <c r="E15" s="104">
        <v>0.36</v>
      </c>
      <c r="F15" s="104">
        <v>0.36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1</v>
      </c>
      <c r="M15" s="104">
        <v>1</v>
      </c>
      <c r="N15" s="104">
        <v>1</v>
      </c>
      <c r="O15" s="104">
        <v>1</v>
      </c>
    </row>
    <row r="17" spans="1:15" ht="13" x14ac:dyDescent="0.3">
      <c r="A17" s="29" t="s">
        <v>323</v>
      </c>
      <c r="B17" s="45"/>
    </row>
    <row r="18" spans="1:15" x14ac:dyDescent="0.25">
      <c r="B18" s="72" t="s">
        <v>171</v>
      </c>
      <c r="C18" s="104">
        <v>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104">
        <v>1</v>
      </c>
      <c r="J18" s="104">
        <v>1</v>
      </c>
      <c r="K18" s="104">
        <v>1</v>
      </c>
      <c r="L18" s="104">
        <v>1</v>
      </c>
      <c r="M18" s="104">
        <v>1</v>
      </c>
      <c r="N18" s="104">
        <v>1</v>
      </c>
      <c r="O18" s="104">
        <v>1</v>
      </c>
    </row>
    <row r="19" spans="1:15" x14ac:dyDescent="0.25">
      <c r="B19" s="72" t="s">
        <v>172</v>
      </c>
      <c r="C19" s="104">
        <v>1</v>
      </c>
      <c r="D19" s="104">
        <v>1</v>
      </c>
      <c r="E19" s="104">
        <f>IF(ISBLANK('Distribución estado nutricional'!E$14),0.72,(0.72*'Distribución estado nutricional'!E$14/(1-0.72*'Distribución estado nutricional'!E$14))
/ ('Distribución estado nutricional'!E$14/(1-'Distribución estado nutricional'!E$14)))</f>
        <v>0.36026320599524769</v>
      </c>
      <c r="F19" s="104">
        <f>IF(ISBLANK('Distribución estado nutricional'!F$14),0.72,(0.72*'Distribución estado nutricional'!F$14/(1-0.72*'Distribución estado nutricional'!F$14))
/ ('Distribución estado nutricional'!F$14/(1-'Distribución estado nutricional'!F$14)))</f>
        <v>0.41022832589097646</v>
      </c>
      <c r="G19" s="104">
        <f>IF(ISBLANK('Distribución estado nutricional'!G$14),0.72,(0.72*'Distribución estado nutricional'!G$14/(1-0.72*'Distribución estado nutricional'!G$14))
/ ('Distribución estado nutricional'!G$14/(1-'Distribución estado nutricional'!G$14)))</f>
        <v>0.57039401006505464</v>
      </c>
      <c r="H19" s="104">
        <f>IF(ISBLANK('Distribución estado nutricional'!H$14),0.72,(0.72*'Distribución estado nutricional'!H$14/(1-0.72*'Distribución estado nutricional'!H$14))
/ ('Distribución estado nutricional'!H$14/(1-'Distribución estado nutricional'!H$14)))</f>
        <v>0.57539730680577461</v>
      </c>
      <c r="I19" s="104">
        <f>IF(ISBLANK('Distribución estado nutricional'!I$14),0.72,(0.72*'Distribución estado nutricional'!I$14/(1-0.72*'Distribución estado nutricional'!I$14))
/ ('Distribución estado nutricional'!I$14/(1-'Distribución estado nutricional'!I$14)))</f>
        <v>0.5871180842279109</v>
      </c>
      <c r="J19" s="104">
        <f>IF(ISBLANK('Distribución estado nutricional'!J$14),0.72,(0.72*'Distribución estado nutricional'!J$14/(1-0.72*'Distribución estado nutricional'!J$14))
/ ('Distribución estado nutricional'!J$14/(1-'Distribución estado nutricional'!J$14)))</f>
        <v>0.5931651749389748</v>
      </c>
      <c r="K19" s="104">
        <f>IF(ISBLANK('Distribución estado nutricional'!K$14),0.72,(0.72*'Distribución estado nutricional'!K$14/(1-0.72*'Distribución estado nutricional'!K$14))
/ ('Distribución estado nutricional'!K$14/(1-'Distribución estado nutricional'!K$14)))</f>
        <v>0.58929828678713914</v>
      </c>
      <c r="L19" s="104">
        <f>IF(ISBLANK('Distribución estado nutricional'!L$14),0.72,(0.72*'Distribución estado nutricional'!L$14/(1-0.72*'Distribución estado nutricional'!L$14))
/ ('Distribución estado nutricional'!L$14/(1-'Distribución estado nutricional'!L$14)))</f>
        <v>0.57539730680577461</v>
      </c>
      <c r="M19" s="104">
        <f>IF(ISBLANK('Distribución estado nutricional'!M$14),0.72,(0.72*'Distribución estado nutricional'!M$14/(1-0.72*'Distribución estado nutricional'!M$14))
/ ('Distribución estado nutricional'!M$14/(1-'Distribución estado nutricional'!M$14)))</f>
        <v>0.5871180842279109</v>
      </c>
      <c r="N19" s="104">
        <f>IF(ISBLANK('Distribución estado nutricional'!N$14),0.72,(0.72*'Distribución estado nutricional'!N$14/(1-0.72*'Distribución estado nutricional'!N$14))
/ ('Distribución estado nutricional'!N$14/(1-'Distribución estado nutricional'!N$14)))</f>
        <v>0.5931651749389748</v>
      </c>
      <c r="O19" s="104">
        <f>IF(ISBLANK('Distribución estado nutricional'!O$14),0.72,(0.72*'Distribución estado nutricional'!O$14/(1-0.72*'Distribución estado nutricional'!O$14))
/ ('Distribución estado nutricional'!O$14/(1-'Distribución estado nutricional'!O$14)))</f>
        <v>0.58929828678713914</v>
      </c>
    </row>
    <row r="20" spans="1:15" x14ac:dyDescent="0.25">
      <c r="B20" s="72" t="s">
        <v>173</v>
      </c>
      <c r="C20" s="104">
        <v>1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104">
        <v>1</v>
      </c>
      <c r="J20" s="104">
        <v>1</v>
      </c>
      <c r="K20" s="104">
        <v>1</v>
      </c>
      <c r="L20" s="104">
        <v>1</v>
      </c>
      <c r="M20" s="104">
        <v>1</v>
      </c>
      <c r="N20" s="104">
        <v>1</v>
      </c>
      <c r="O20" s="104">
        <v>1</v>
      </c>
    </row>
    <row r="21" spans="1:15" x14ac:dyDescent="0.25">
      <c r="B21" s="72" t="s">
        <v>181</v>
      </c>
      <c r="C21" s="104">
        <v>1</v>
      </c>
      <c r="D21" s="104">
        <v>1</v>
      </c>
      <c r="E21" s="104">
        <f>IF(ISBLANK('Distribución estado nutricional'!E$14),0.8,(0.8*'Distribución estado nutricional'!E$14/(1-0.8*'Distribución estado nutricional'!E$14))
/ ('Distribución estado nutricional'!E$14/(1-'Distribución estado nutricional'!E$14)))</f>
        <v>0.46695095948827287</v>
      </c>
      <c r="F21" s="104">
        <f>IF(ISBLANK('Distribución estado nutricional'!F$14),0.8,(0.8*'Distribución estado nutricional'!F$14/(1-0.8*'Distribución estado nutricional'!F$14))
/ ('Distribución estado nutricional'!F$14/(1-'Distribución estado nutricional'!F$14)))</f>
        <v>0.51969260326609024</v>
      </c>
      <c r="G21" s="104">
        <f>IF(ISBLANK('Distribución estado nutricional'!G$14),0.8,(0.8*'Distribución estado nutricional'!G$14/(1-0.8*'Distribución estado nutricional'!G$14))
/ ('Distribución estado nutricional'!G$14/(1-'Distribución estado nutricional'!G$14)))</f>
        <v>0.67377120487168329</v>
      </c>
      <c r="H21" s="104">
        <f>IF(ISBLANK('Distribución estado nutricional'!H$14),0.8,(0.8*'Distribución estado nutricional'!H$14/(1-0.8*'Distribución estado nutricional'!H$14))
/ ('Distribución estado nutricional'!H$14/(1-'Distribución estado nutricional'!H$14)))</f>
        <v>0.67824967824967841</v>
      </c>
      <c r="I21" s="104">
        <f>IF(ISBLANK('Distribución estado nutricional'!I$14),0.8,(0.8*'Distribución estado nutricional'!I$14/(1-0.8*'Distribución estado nutricional'!I$14))
/ ('Distribución estado nutricional'!I$14/(1-'Distribución estado nutricional'!I$14)))</f>
        <v>0.68866749688667506</v>
      </c>
      <c r="J21" s="104">
        <f>IF(ISBLANK('Distribución estado nutricional'!J$14),0.8,(0.8*'Distribución estado nutricional'!J$14/(1-0.8*'Distribución estado nutricional'!J$14))
/ ('Distribución estado nutricional'!J$14/(1-'Distribución estado nutricional'!J$14)))</f>
        <v>0.69400244798041621</v>
      </c>
      <c r="K21" s="104">
        <f>IF(ISBLANK('Distribución estado nutricional'!K$14),0.8,(0.8*'Distribución estado nutricional'!K$14/(1-0.8*'Distribución estado nutricional'!K$14))
/ ('Distribución estado nutricional'!K$14/(1-'Distribución estado nutricional'!K$14)))</f>
        <v>0.69059405940594076</v>
      </c>
      <c r="L21" s="104">
        <f>IF(ISBLANK('Distribución estado nutricional'!L$14),0.8,(0.8*'Distribución estado nutricional'!L$14/(1-0.8*'Distribución estado nutricional'!L$14))
/ ('Distribución estado nutricional'!L$14/(1-'Distribución estado nutricional'!L$14)))</f>
        <v>0.67824967824967841</v>
      </c>
      <c r="M21" s="104">
        <f>IF(ISBLANK('Distribución estado nutricional'!M$14),0.8,(0.8*'Distribución estado nutricional'!M$14/(1-0.8*'Distribución estado nutricional'!M$14))
/ ('Distribución estado nutricional'!M$14/(1-'Distribución estado nutricional'!M$14)))</f>
        <v>0.68866749688667506</v>
      </c>
      <c r="N21" s="104">
        <f>IF(ISBLANK('Distribución estado nutricional'!N$14),0.8,(0.8*'Distribución estado nutricional'!N$14/(1-0.8*'Distribución estado nutricional'!N$14))
/ ('Distribución estado nutricional'!N$14/(1-'Distribución estado nutricional'!N$14)))</f>
        <v>0.69400244798041621</v>
      </c>
      <c r="O21" s="104">
        <f>IF(ISBLANK('Distribución estado nutricional'!O$14),0.8,(0.8*'Distribución estado nutricional'!O$14/(1-0.8*'Distribución estado nutricional'!O$14))
/ ('Distribución estado nutricional'!O$14/(1-'Distribución estado nutricional'!O$14)))</f>
        <v>0.69059405940594076</v>
      </c>
    </row>
    <row r="23" spans="1:15" s="106" customFormat="1" ht="13" x14ac:dyDescent="0.3">
      <c r="A23" s="106" t="s">
        <v>235</v>
      </c>
    </row>
    <row r="24" spans="1:15" ht="52" x14ac:dyDescent="0.3">
      <c r="A24" s="29"/>
      <c r="B24" s="29"/>
      <c r="C24" s="82" t="s">
        <v>78</v>
      </c>
      <c r="D24" s="82" t="s">
        <v>74</v>
      </c>
      <c r="E24" s="82" t="s">
        <v>77</v>
      </c>
      <c r="F24" s="82" t="s">
        <v>75</v>
      </c>
      <c r="G24" s="82" t="s">
        <v>76</v>
      </c>
      <c r="H24" s="82" t="s">
        <v>68</v>
      </c>
      <c r="I24" s="82" t="s">
        <v>69</v>
      </c>
      <c r="J24" s="82" t="s">
        <v>70</v>
      </c>
      <c r="K24" s="82" t="s">
        <v>71</v>
      </c>
      <c r="L24" s="82" t="s">
        <v>113</v>
      </c>
      <c r="M24" s="82" t="s">
        <v>114</v>
      </c>
      <c r="N24" s="82" t="s">
        <v>115</v>
      </c>
      <c r="O24" s="82" t="s">
        <v>116</v>
      </c>
    </row>
    <row r="25" spans="1:15" ht="13" x14ac:dyDescent="0.3">
      <c r="A25" s="29" t="s">
        <v>327</v>
      </c>
    </row>
    <row r="26" spans="1:15" x14ac:dyDescent="0.25">
      <c r="B26" s="45" t="s">
        <v>169</v>
      </c>
      <c r="C26" s="104">
        <v>0.4</v>
      </c>
      <c r="D26" s="104">
        <v>0.4</v>
      </c>
      <c r="E26" s="104">
        <f t="shared" ref="E26:O26" si="0">IF(E3=1,1,E3*0.9)</f>
        <v>1</v>
      </c>
      <c r="F26" s="104">
        <f t="shared" si="0"/>
        <v>1</v>
      </c>
      <c r="G26" s="104">
        <f t="shared" si="0"/>
        <v>1</v>
      </c>
      <c r="H26" s="104">
        <f t="shared" si="0"/>
        <v>1</v>
      </c>
      <c r="I26" s="104">
        <f t="shared" si="0"/>
        <v>1</v>
      </c>
      <c r="J26" s="104">
        <f t="shared" si="0"/>
        <v>1</v>
      </c>
      <c r="K26" s="104">
        <f t="shared" si="0"/>
        <v>1</v>
      </c>
      <c r="L26" s="104">
        <f t="shared" si="0"/>
        <v>1</v>
      </c>
      <c r="M26" s="104">
        <f t="shared" si="0"/>
        <v>1</v>
      </c>
      <c r="N26" s="104">
        <f t="shared" si="0"/>
        <v>1</v>
      </c>
      <c r="O26" s="104">
        <f t="shared" si="0"/>
        <v>1</v>
      </c>
    </row>
    <row r="27" spans="1:15" x14ac:dyDescent="0.25">
      <c r="B27" s="45" t="s">
        <v>174</v>
      </c>
      <c r="C27" s="104">
        <f t="shared" ref="C27:O34" si="1">IF(C4=1,1,C4*0.9)</f>
        <v>1</v>
      </c>
      <c r="D27" s="104">
        <f t="shared" si="1"/>
        <v>1</v>
      </c>
      <c r="E27" s="104">
        <f t="shared" si="1"/>
        <v>1</v>
      </c>
      <c r="F27" s="104">
        <f t="shared" si="1"/>
        <v>1</v>
      </c>
      <c r="G27" s="104">
        <f t="shared" si="1"/>
        <v>1</v>
      </c>
      <c r="H27" s="104">
        <v>0.56000000000000005</v>
      </c>
      <c r="I27" s="104">
        <v>0.56000000000000005</v>
      </c>
      <c r="J27" s="104">
        <v>0.56000000000000005</v>
      </c>
      <c r="K27" s="104">
        <v>0.56000000000000005</v>
      </c>
      <c r="L27" s="104">
        <f t="shared" si="1"/>
        <v>1</v>
      </c>
      <c r="M27" s="104">
        <f t="shared" si="1"/>
        <v>1</v>
      </c>
      <c r="N27" s="104">
        <f t="shared" si="1"/>
        <v>1</v>
      </c>
      <c r="O27" s="104">
        <f t="shared" si="1"/>
        <v>1</v>
      </c>
    </row>
    <row r="28" spans="1:15" x14ac:dyDescent="0.25">
      <c r="B28" s="45" t="s">
        <v>175</v>
      </c>
      <c r="C28" s="104">
        <f t="shared" si="1"/>
        <v>1</v>
      </c>
      <c r="D28" s="104">
        <f t="shared" si="1"/>
        <v>1</v>
      </c>
      <c r="E28" s="104">
        <f t="shared" si="1"/>
        <v>1</v>
      </c>
      <c r="F28" s="104">
        <f t="shared" si="1"/>
        <v>1</v>
      </c>
      <c r="G28" s="104">
        <f t="shared" si="1"/>
        <v>1</v>
      </c>
      <c r="H28" s="104">
        <v>0.56000000000000005</v>
      </c>
      <c r="I28" s="104">
        <v>0.56000000000000005</v>
      </c>
      <c r="J28" s="104">
        <v>0.56000000000000005</v>
      </c>
      <c r="K28" s="104">
        <v>0.56000000000000005</v>
      </c>
      <c r="L28" s="104">
        <f t="shared" si="1"/>
        <v>1</v>
      </c>
      <c r="M28" s="104">
        <f t="shared" si="1"/>
        <v>1</v>
      </c>
      <c r="N28" s="104">
        <f t="shared" si="1"/>
        <v>1</v>
      </c>
      <c r="O28" s="104">
        <f t="shared" si="1"/>
        <v>1</v>
      </c>
    </row>
    <row r="29" spans="1:15" x14ac:dyDescent="0.25">
      <c r="B29" s="45" t="s">
        <v>176</v>
      </c>
      <c r="C29" s="104">
        <f t="shared" si="1"/>
        <v>1</v>
      </c>
      <c r="D29" s="104">
        <f t="shared" si="1"/>
        <v>1</v>
      </c>
      <c r="E29" s="104">
        <f t="shared" si="1"/>
        <v>1</v>
      </c>
      <c r="F29" s="104">
        <f t="shared" si="1"/>
        <v>1</v>
      </c>
      <c r="G29" s="104">
        <f t="shared" si="1"/>
        <v>1</v>
      </c>
      <c r="H29" s="104">
        <v>0.56000000000000005</v>
      </c>
      <c r="I29" s="104">
        <v>0.56000000000000005</v>
      </c>
      <c r="J29" s="104">
        <v>0.56000000000000005</v>
      </c>
      <c r="K29" s="104">
        <v>0.56000000000000005</v>
      </c>
      <c r="L29" s="104">
        <f t="shared" si="1"/>
        <v>1</v>
      </c>
      <c r="M29" s="104">
        <f t="shared" si="1"/>
        <v>1</v>
      </c>
      <c r="N29" s="104">
        <f t="shared" si="1"/>
        <v>1</v>
      </c>
      <c r="O29" s="104">
        <f t="shared" si="1"/>
        <v>1</v>
      </c>
    </row>
    <row r="30" spans="1:15" x14ac:dyDescent="0.25">
      <c r="B30" s="45" t="s">
        <v>177</v>
      </c>
      <c r="C30" s="104">
        <f t="shared" si="1"/>
        <v>1</v>
      </c>
      <c r="D30" s="104">
        <f t="shared" si="1"/>
        <v>1</v>
      </c>
      <c r="E30" s="104">
        <f t="shared" si="1"/>
        <v>1</v>
      </c>
      <c r="F30" s="104">
        <f t="shared" si="1"/>
        <v>1</v>
      </c>
      <c r="G30" s="104">
        <f t="shared" si="1"/>
        <v>1</v>
      </c>
      <c r="H30" s="104">
        <v>0.56000000000000005</v>
      </c>
      <c r="I30" s="104">
        <v>0.56000000000000005</v>
      </c>
      <c r="J30" s="104">
        <v>0.56000000000000005</v>
      </c>
      <c r="K30" s="104">
        <v>0.56000000000000005</v>
      </c>
      <c r="L30" s="104">
        <f t="shared" si="1"/>
        <v>1</v>
      </c>
      <c r="M30" s="104">
        <f t="shared" si="1"/>
        <v>1</v>
      </c>
      <c r="N30" s="104">
        <f t="shared" si="1"/>
        <v>1</v>
      </c>
      <c r="O30" s="104">
        <f t="shared" si="1"/>
        <v>1</v>
      </c>
    </row>
    <row r="31" spans="1:15" x14ac:dyDescent="0.25">
      <c r="B31" s="72" t="s">
        <v>178</v>
      </c>
      <c r="C31" s="104">
        <f t="shared" si="1"/>
        <v>1</v>
      </c>
      <c r="D31" s="104">
        <f t="shared" si="1"/>
        <v>1</v>
      </c>
      <c r="E31" s="104">
        <f t="shared" si="1"/>
        <v>1</v>
      </c>
      <c r="F31" s="104">
        <f t="shared" si="1"/>
        <v>1</v>
      </c>
      <c r="G31" s="104">
        <f t="shared" si="1"/>
        <v>1</v>
      </c>
      <c r="H31" s="104">
        <f t="shared" si="1"/>
        <v>1</v>
      </c>
      <c r="I31" s="104">
        <f t="shared" si="1"/>
        <v>1</v>
      </c>
      <c r="J31" s="104">
        <f t="shared" si="1"/>
        <v>1</v>
      </c>
      <c r="K31" s="104">
        <f t="shared" si="1"/>
        <v>1</v>
      </c>
      <c r="L31" s="104">
        <v>0.38</v>
      </c>
      <c r="M31" s="104">
        <v>0.38</v>
      </c>
      <c r="N31" s="104">
        <v>0.38</v>
      </c>
      <c r="O31" s="104">
        <v>0.38</v>
      </c>
    </row>
    <row r="32" spans="1:15" x14ac:dyDescent="0.25">
      <c r="B32" s="72" t="s">
        <v>179</v>
      </c>
      <c r="C32" s="104">
        <f t="shared" si="1"/>
        <v>1</v>
      </c>
      <c r="D32" s="104">
        <f t="shared" si="1"/>
        <v>1</v>
      </c>
      <c r="E32" s="104">
        <f t="shared" si="1"/>
        <v>1</v>
      </c>
      <c r="F32" s="104">
        <f t="shared" si="1"/>
        <v>1</v>
      </c>
      <c r="G32" s="104">
        <f t="shared" si="1"/>
        <v>1</v>
      </c>
      <c r="H32" s="104">
        <f t="shared" si="1"/>
        <v>1</v>
      </c>
      <c r="I32" s="104">
        <f t="shared" si="1"/>
        <v>1</v>
      </c>
      <c r="J32" s="104">
        <f t="shared" si="1"/>
        <v>1</v>
      </c>
      <c r="K32" s="104">
        <f t="shared" si="1"/>
        <v>1</v>
      </c>
      <c r="L32" s="104">
        <v>0.38</v>
      </c>
      <c r="M32" s="104">
        <v>0.38</v>
      </c>
      <c r="N32" s="104">
        <v>0.38</v>
      </c>
      <c r="O32" s="104">
        <v>0.38</v>
      </c>
    </row>
    <row r="33" spans="1:15" x14ac:dyDescent="0.25">
      <c r="B33" s="45" t="s">
        <v>180</v>
      </c>
      <c r="C33" s="104">
        <f t="shared" si="1"/>
        <v>1</v>
      </c>
      <c r="D33" s="104">
        <f t="shared" si="1"/>
        <v>1</v>
      </c>
      <c r="E33" s="104">
        <f t="shared" si="1"/>
        <v>1</v>
      </c>
      <c r="F33" s="104">
        <f t="shared" si="1"/>
        <v>1</v>
      </c>
      <c r="G33" s="104">
        <f t="shared" si="1"/>
        <v>1</v>
      </c>
      <c r="H33" s="104">
        <f t="shared" si="1"/>
        <v>1</v>
      </c>
      <c r="I33" s="104">
        <f t="shared" si="1"/>
        <v>1</v>
      </c>
      <c r="J33" s="104">
        <f t="shared" si="1"/>
        <v>1</v>
      </c>
      <c r="K33" s="104">
        <f t="shared" si="1"/>
        <v>1</v>
      </c>
      <c r="L33" s="104">
        <v>0.74</v>
      </c>
      <c r="M33" s="104">
        <v>0.74</v>
      </c>
      <c r="N33" s="104">
        <v>0.74</v>
      </c>
      <c r="O33" s="104">
        <v>0.74</v>
      </c>
    </row>
    <row r="34" spans="1:15" x14ac:dyDescent="0.25">
      <c r="B34" s="72" t="s">
        <v>184</v>
      </c>
      <c r="C34" s="104">
        <f t="shared" si="1"/>
        <v>1</v>
      </c>
      <c r="D34" s="104">
        <f t="shared" si="1"/>
        <v>1</v>
      </c>
      <c r="E34" s="104">
        <v>0.62</v>
      </c>
      <c r="F34" s="104">
        <v>0.62</v>
      </c>
      <c r="G34" s="104">
        <v>1</v>
      </c>
      <c r="H34" s="104">
        <f t="shared" si="1"/>
        <v>1</v>
      </c>
      <c r="I34" s="104">
        <f t="shared" si="1"/>
        <v>1</v>
      </c>
      <c r="J34" s="104">
        <f t="shared" si="1"/>
        <v>1</v>
      </c>
      <c r="K34" s="104">
        <f t="shared" si="1"/>
        <v>1</v>
      </c>
      <c r="L34" s="104">
        <f t="shared" si="1"/>
        <v>1</v>
      </c>
      <c r="M34" s="104">
        <f t="shared" si="1"/>
        <v>1</v>
      </c>
      <c r="N34" s="104">
        <f t="shared" si="1"/>
        <v>1</v>
      </c>
      <c r="O34" s="104">
        <f t="shared" si="1"/>
        <v>1</v>
      </c>
    </row>
    <row r="35" spans="1:15" x14ac:dyDescent="0.25">
      <c r="B35" s="45" t="s">
        <v>185</v>
      </c>
      <c r="C35" s="104">
        <v>0.74</v>
      </c>
      <c r="D35" s="104">
        <v>0.74</v>
      </c>
      <c r="E35" s="104">
        <v>0.74</v>
      </c>
      <c r="F35" s="104">
        <v>0.74</v>
      </c>
      <c r="G35" s="104">
        <v>0.74</v>
      </c>
      <c r="H35" s="104">
        <v>0.74</v>
      </c>
      <c r="I35" s="104">
        <v>0.74</v>
      </c>
      <c r="J35" s="104">
        <v>0.74</v>
      </c>
      <c r="K35" s="104">
        <v>0.74</v>
      </c>
      <c r="L35" s="104">
        <v>0.74</v>
      </c>
      <c r="M35" s="104">
        <v>0.74</v>
      </c>
      <c r="N35" s="104">
        <v>0.74</v>
      </c>
      <c r="O35" s="104">
        <v>0.74</v>
      </c>
    </row>
    <row r="36" spans="1:15" x14ac:dyDescent="0.25">
      <c r="B36" s="45" t="s">
        <v>190</v>
      </c>
      <c r="C36" s="104">
        <f t="shared" ref="C36:O38" si="2">IF(C13=1,1,C13*0.9)</f>
        <v>1</v>
      </c>
      <c r="D36" s="104">
        <f t="shared" si="2"/>
        <v>1</v>
      </c>
      <c r="E36" s="104">
        <v>0.62</v>
      </c>
      <c r="F36" s="104">
        <v>0.62</v>
      </c>
      <c r="G36" s="104">
        <v>0.62</v>
      </c>
      <c r="H36" s="104">
        <f t="shared" si="2"/>
        <v>1</v>
      </c>
      <c r="I36" s="104">
        <f t="shared" si="2"/>
        <v>1</v>
      </c>
      <c r="J36" s="104">
        <f t="shared" si="2"/>
        <v>1</v>
      </c>
      <c r="K36" s="104">
        <f t="shared" si="2"/>
        <v>1</v>
      </c>
      <c r="L36" s="104">
        <f t="shared" si="2"/>
        <v>1</v>
      </c>
      <c r="M36" s="104">
        <f t="shared" si="2"/>
        <v>1</v>
      </c>
      <c r="N36" s="104">
        <f t="shared" si="2"/>
        <v>1</v>
      </c>
      <c r="O36" s="104">
        <f t="shared" si="2"/>
        <v>1</v>
      </c>
    </row>
    <row r="37" spans="1:15" x14ac:dyDescent="0.25">
      <c r="B37" s="45" t="s">
        <v>191</v>
      </c>
      <c r="C37" s="104">
        <f t="shared" si="2"/>
        <v>1</v>
      </c>
      <c r="D37" s="104">
        <f t="shared" si="2"/>
        <v>1</v>
      </c>
      <c r="E37" s="104">
        <f t="shared" si="2"/>
        <v>1</v>
      </c>
      <c r="F37" s="104">
        <f t="shared" si="2"/>
        <v>1</v>
      </c>
      <c r="G37" s="104">
        <f t="shared" si="2"/>
        <v>1</v>
      </c>
      <c r="H37" s="104">
        <f t="shared" si="2"/>
        <v>1</v>
      </c>
      <c r="I37" s="104">
        <f t="shared" si="2"/>
        <v>1</v>
      </c>
      <c r="J37" s="104">
        <f t="shared" si="2"/>
        <v>1</v>
      </c>
      <c r="K37" s="104">
        <f t="shared" si="2"/>
        <v>1</v>
      </c>
      <c r="L37" s="104">
        <f>L32</f>
        <v>0.38</v>
      </c>
      <c r="M37" s="104">
        <f t="shared" ref="M37:O37" si="3">M32</f>
        <v>0.38</v>
      </c>
      <c r="N37" s="104">
        <f t="shared" si="3"/>
        <v>0.38</v>
      </c>
      <c r="O37" s="104">
        <f t="shared" si="3"/>
        <v>0.38</v>
      </c>
    </row>
    <row r="38" spans="1:15" x14ac:dyDescent="0.25">
      <c r="B38" s="72" t="s">
        <v>204</v>
      </c>
      <c r="C38" s="104">
        <f t="shared" si="2"/>
        <v>1</v>
      </c>
      <c r="D38" s="104">
        <f t="shared" si="2"/>
        <v>1</v>
      </c>
      <c r="E38" s="104">
        <v>0.3</v>
      </c>
      <c r="F38" s="104">
        <v>0.3</v>
      </c>
      <c r="G38" s="104">
        <f t="shared" si="2"/>
        <v>1</v>
      </c>
      <c r="H38" s="104">
        <f t="shared" si="2"/>
        <v>1</v>
      </c>
      <c r="I38" s="104">
        <f t="shared" si="2"/>
        <v>1</v>
      </c>
      <c r="J38" s="104">
        <f t="shared" si="2"/>
        <v>1</v>
      </c>
      <c r="K38" s="104">
        <f t="shared" si="2"/>
        <v>1</v>
      </c>
      <c r="L38" s="104">
        <f t="shared" si="2"/>
        <v>1</v>
      </c>
      <c r="M38" s="104">
        <f t="shared" si="2"/>
        <v>1</v>
      </c>
      <c r="N38" s="104">
        <f t="shared" si="2"/>
        <v>1</v>
      </c>
      <c r="O38" s="104">
        <f t="shared" si="2"/>
        <v>1</v>
      </c>
    </row>
    <row r="40" spans="1:15" ht="13" x14ac:dyDescent="0.3">
      <c r="A40" s="29" t="s">
        <v>324</v>
      </c>
      <c r="B40" s="45"/>
    </row>
    <row r="41" spans="1:15" x14ac:dyDescent="0.25">
      <c r="B41" s="72" t="s">
        <v>171</v>
      </c>
      <c r="C41" s="104">
        <f t="shared" ref="C41:O44" si="4">IF(C18=1,1,C18*0.9)</f>
        <v>1</v>
      </c>
      <c r="D41" s="104">
        <f t="shared" si="4"/>
        <v>1</v>
      </c>
      <c r="E41" s="104">
        <f t="shared" si="4"/>
        <v>1</v>
      </c>
      <c r="F41" s="104">
        <f t="shared" si="4"/>
        <v>1</v>
      </c>
      <c r="G41" s="104">
        <f t="shared" si="4"/>
        <v>1</v>
      </c>
      <c r="H41" s="104">
        <f t="shared" si="4"/>
        <v>1</v>
      </c>
      <c r="I41" s="104">
        <f t="shared" si="4"/>
        <v>1</v>
      </c>
      <c r="J41" s="104">
        <f t="shared" si="4"/>
        <v>1</v>
      </c>
      <c r="K41" s="104">
        <f t="shared" si="4"/>
        <v>1</v>
      </c>
      <c r="L41" s="104">
        <f t="shared" si="4"/>
        <v>1</v>
      </c>
      <c r="M41" s="104">
        <f t="shared" si="4"/>
        <v>1</v>
      </c>
      <c r="N41" s="104">
        <f t="shared" si="4"/>
        <v>1</v>
      </c>
      <c r="O41" s="104">
        <f t="shared" si="4"/>
        <v>1</v>
      </c>
    </row>
    <row r="42" spans="1:15" x14ac:dyDescent="0.25">
      <c r="B42" s="72" t="s">
        <v>172</v>
      </c>
      <c r="C42" s="104">
        <f t="shared" si="4"/>
        <v>1</v>
      </c>
      <c r="D42" s="104">
        <f t="shared" si="4"/>
        <v>1</v>
      </c>
      <c r="E42" s="104">
        <f>IF(ISBLANK('Distribución estado nutricional'!E$14),0.54,(0.54*'Distribución estado nutricional'!E$14/(1-0.54*'Distribución estado nutricional'!E$14))
/ ('Distribución estado nutricional'!E$14/(1-'Distribución estado nutricional'!E$14)))</f>
        <v>0.20451008197004808</v>
      </c>
      <c r="F42" s="104">
        <f>IF(ISBLANK('Distribución estado nutricional'!F$14),0.54,(0.54*'Distribución estado nutricional'!F$14/(1-0.54*'Distribución estado nutricional'!F$14))
/ ('Distribución estado nutricional'!F$14/(1-'Distribución estado nutricional'!F$14)))</f>
        <v>0.24101176431765312</v>
      </c>
      <c r="G42" s="104">
        <f>IF(ISBLANK('Distribución estado nutricional'!G$14),0.54,(0.54*'Distribución estado nutricional'!G$14/(1-0.54*'Distribución estado nutricional'!G$14))
/ ('Distribución estado nutricional'!G$14/(1-'Distribución estado nutricional'!G$14)))</f>
        <v>0.37738556075904828</v>
      </c>
      <c r="H42" s="104">
        <f>IF(ISBLANK('Distribución estado nutricional'!H$14),0.54,(0.54*'Distribución estado nutricional'!H$14/(1-0.54*'Distribución estado nutricional'!H$14))
/ ('Distribución estado nutricional'!H$14/(1-'Distribución estado nutricional'!H$14)))</f>
        <v>0.38220204679147979</v>
      </c>
      <c r="I42" s="104">
        <f>IF(ISBLANK('Distribución estado nutricional'!I$14),0.54,(0.54*'Distribución estado nutricional'!I$14/(1-0.54*'Distribución estado nutricional'!I$14))
/ ('Distribución estado nutricional'!I$14/(1-'Distribución estado nutricional'!I$14)))</f>
        <v>0.39363581239619311</v>
      </c>
      <c r="J42" s="104">
        <f>IF(ISBLANK('Distribución estado nutricional'!J$14),0.54,(0.54*'Distribución estado nutricional'!J$14/(1-0.54*'Distribución estado nutricional'!J$14))
/ ('Distribución estado nutricional'!J$14/(1-'Distribución estado nutricional'!J$14)))</f>
        <v>0.39961888851183797</v>
      </c>
      <c r="K42" s="104">
        <f>IF(ISBLANK('Distribución estado nutricional'!K$14),0.54,(0.54*'Distribución estado nutricional'!K$14/(1-0.54*'Distribución estado nutricional'!K$14))
/ ('Distribución estado nutricional'!K$14/(1-'Distribución estado nutricional'!K$14)))</f>
        <v>0.3957862659591237</v>
      </c>
      <c r="L42" s="104">
        <f>IF(ISBLANK('Distribución estado nutricional'!L$14),0.54,(0.54*'Distribución estado nutricional'!L$14/(1-0.54*'Distribución estado nutricional'!L$14))
/ ('Distribución estado nutricional'!L$14/(1-'Distribución estado nutricional'!L$14)))</f>
        <v>0.38220204679147979</v>
      </c>
      <c r="M42" s="104">
        <f>IF(ISBLANK('Distribución estado nutricional'!M$14),0.54,(0.54*'Distribución estado nutricional'!M$14/(1-0.54*'Distribución estado nutricional'!M$14))
/ ('Distribución estado nutricional'!M$14/(1-'Distribución estado nutricional'!M$14)))</f>
        <v>0.39363581239619311</v>
      </c>
      <c r="N42" s="104">
        <f>IF(ISBLANK('Distribución estado nutricional'!N$14),0.54,(0.54*'Distribución estado nutricional'!N$14/(1-0.54*'Distribución estado nutricional'!N$14))
/ ('Distribución estado nutricional'!N$14/(1-'Distribución estado nutricional'!N$14)))</f>
        <v>0.39961888851183797</v>
      </c>
      <c r="O42" s="104">
        <f>IF(ISBLANK('Distribución estado nutricional'!O$14),0.54,(0.54*'Distribución estado nutricional'!O$14/(1-0.54*'Distribución estado nutricional'!O$14))
/ ('Distribución estado nutricional'!O$14/(1-'Distribución estado nutricional'!O$14)))</f>
        <v>0.3957862659591237</v>
      </c>
    </row>
    <row r="43" spans="1:15" x14ac:dyDescent="0.25">
      <c r="B43" s="72" t="s">
        <v>173</v>
      </c>
      <c r="C43" s="104">
        <f t="shared" si="4"/>
        <v>1</v>
      </c>
      <c r="D43" s="104">
        <f t="shared" si="4"/>
        <v>1</v>
      </c>
      <c r="E43" s="104">
        <f t="shared" si="4"/>
        <v>1</v>
      </c>
      <c r="F43" s="104">
        <f t="shared" si="4"/>
        <v>1</v>
      </c>
      <c r="G43" s="104">
        <f t="shared" si="4"/>
        <v>1</v>
      </c>
      <c r="H43" s="104">
        <f t="shared" si="4"/>
        <v>1</v>
      </c>
      <c r="I43" s="104">
        <f t="shared" si="4"/>
        <v>1</v>
      </c>
      <c r="J43" s="104">
        <f t="shared" si="4"/>
        <v>1</v>
      </c>
      <c r="K43" s="104">
        <f t="shared" si="4"/>
        <v>1</v>
      </c>
      <c r="L43" s="104">
        <f t="shared" si="4"/>
        <v>1</v>
      </c>
      <c r="M43" s="104">
        <f t="shared" si="4"/>
        <v>1</v>
      </c>
      <c r="N43" s="104">
        <f t="shared" si="4"/>
        <v>1</v>
      </c>
      <c r="O43" s="104">
        <f t="shared" si="4"/>
        <v>1</v>
      </c>
    </row>
    <row r="44" spans="1:15" x14ac:dyDescent="0.25">
      <c r="B44" s="72" t="s">
        <v>181</v>
      </c>
      <c r="C44" s="104">
        <f t="shared" si="4"/>
        <v>1</v>
      </c>
      <c r="D44" s="104">
        <f t="shared" si="4"/>
        <v>1</v>
      </c>
      <c r="E44" s="104">
        <f>IF(ISBLANK('Distribución estado nutricional'!E$14),0.7,(0.7*'Distribución estado nutricional'!E$14/(1-0.7*'Distribución estado nutricional'!E$14))
/ ('Distribución estado nutricional'!E$14/(1-'Distribución estado nutricional'!E$14)))</f>
        <v>0.33818663136995358</v>
      </c>
      <c r="F44" s="104">
        <f>IF(ISBLANK('Distribución estado nutricional'!F$14),0.7,(0.7*'Distribución estado nutricional'!F$14/(1-0.7*'Distribución estado nutricional'!F$14))
/ ('Distribución estado nutricional'!F$14/(1-'Distribución estado nutricional'!F$14)))</f>
        <v>0.38694186165321348</v>
      </c>
      <c r="G44" s="104">
        <f>IF(ISBLANK('Distribución estado nutricional'!G$14),0.7,(0.7*'Distribución estado nutricional'!G$14/(1-0.7*'Distribución estado nutricional'!G$14))
/ ('Distribución estado nutricional'!G$14/(1-'Distribución estado nutricional'!G$14)))</f>
        <v>0.54643955047119874</v>
      </c>
      <c r="H44" s="104">
        <f>IF(ISBLANK('Distribución estado nutricional'!H$14),0.7,(0.7*'Distribución estado nutricional'!H$14/(1-0.7*'Distribución estado nutricional'!H$14))
/ ('Distribución estado nutricional'!H$14/(1-'Distribución estado nutricional'!H$14)))</f>
        <v>0.55150246673643288</v>
      </c>
      <c r="I44" s="104">
        <f>IF(ISBLANK('Distribución estado nutricional'!I$14),0.7,(0.7*'Distribución estado nutricional'!I$14/(1-0.7*'Distribución estado nutricional'!I$14))
/ ('Distribución estado nutricional'!I$14/(1-'Distribución estado nutricional'!I$14)))</f>
        <v>0.56338233153834949</v>
      </c>
      <c r="J44" s="104">
        <f>IF(ISBLANK('Distribución estado nutricional'!J$14),0.7,(0.7*'Distribución estado nutricional'!J$14/(1-0.7*'Distribución estado nutricional'!J$14))
/ ('Distribución estado nutricional'!J$14/(1-'Distribución estado nutricional'!J$14)))</f>
        <v>0.56952216960826507</v>
      </c>
      <c r="K44" s="104">
        <f>IF(ISBLANK('Distribución estado nutricional'!K$14),0.7,(0.7*'Distribución estado nutricional'!K$14/(1-0.7*'Distribución estado nutricional'!K$14))
/ ('Distribución estado nutricional'!K$14/(1-'Distribución estado nutricional'!K$14)))</f>
        <v>0.56559513466550837</v>
      </c>
      <c r="L44" s="104">
        <f>IF(ISBLANK('Distribución estado nutricional'!L$14),0.7,(0.7*'Distribución estado nutricional'!L$14/(1-0.7*'Distribución estado nutricional'!L$14))
/ ('Distribución estado nutricional'!L$14/(1-'Distribución estado nutricional'!L$14)))</f>
        <v>0.55150246673643288</v>
      </c>
      <c r="M44" s="104">
        <f>IF(ISBLANK('Distribución estado nutricional'!M$14),0.7,(0.7*'Distribución estado nutricional'!M$14/(1-0.7*'Distribución estado nutricional'!M$14))
/ ('Distribución estado nutricional'!M$14/(1-'Distribución estado nutricional'!M$14)))</f>
        <v>0.56338233153834949</v>
      </c>
      <c r="N44" s="104">
        <f>IF(ISBLANK('Distribución estado nutricional'!N$14),0.7,(0.7*'Distribución estado nutricional'!N$14/(1-0.7*'Distribución estado nutricional'!N$14))
/ ('Distribución estado nutricional'!N$14/(1-'Distribución estado nutricional'!N$14)))</f>
        <v>0.56952216960826507</v>
      </c>
      <c r="O44" s="104">
        <f>IF(ISBLANK('Distribución estado nutricional'!O$14),0.7,(0.7*'Distribución estado nutricional'!O$14/(1-0.7*'Distribución estado nutricional'!O$14))
/ ('Distribución estado nutricional'!O$14/(1-'Distribución estado nutricional'!O$14)))</f>
        <v>0.56559513466550837</v>
      </c>
    </row>
    <row r="46" spans="1:15" s="106" customFormat="1" ht="13" x14ac:dyDescent="0.3">
      <c r="A46" s="106" t="s">
        <v>245</v>
      </c>
    </row>
    <row r="47" spans="1:15" ht="52" x14ac:dyDescent="0.3">
      <c r="A47" s="29"/>
      <c r="B47" s="29"/>
      <c r="C47" s="82" t="s">
        <v>78</v>
      </c>
      <c r="D47" s="82" t="s">
        <v>74</v>
      </c>
      <c r="E47" s="82" t="s">
        <v>77</v>
      </c>
      <c r="F47" s="82" t="s">
        <v>75</v>
      </c>
      <c r="G47" s="82" t="s">
        <v>76</v>
      </c>
      <c r="H47" s="82" t="s">
        <v>68</v>
      </c>
      <c r="I47" s="82" t="s">
        <v>69</v>
      </c>
      <c r="J47" s="82" t="s">
        <v>70</v>
      </c>
      <c r="K47" s="82" t="s">
        <v>71</v>
      </c>
      <c r="L47" s="82" t="s">
        <v>113</v>
      </c>
      <c r="M47" s="82" t="s">
        <v>114</v>
      </c>
      <c r="N47" s="82" t="s">
        <v>115</v>
      </c>
      <c r="O47" s="82" t="s">
        <v>116</v>
      </c>
    </row>
    <row r="48" spans="1:15" ht="13" x14ac:dyDescent="0.3">
      <c r="A48" s="29" t="s">
        <v>328</v>
      </c>
    </row>
    <row r="49" spans="1:15" x14ac:dyDescent="0.25">
      <c r="B49" s="45" t="s">
        <v>169</v>
      </c>
      <c r="C49" s="104">
        <v>0.7</v>
      </c>
      <c r="D49" s="104">
        <v>0.7</v>
      </c>
      <c r="E49" s="104">
        <f t="shared" ref="E49:O49" si="5">IF(E3=1,1,E3*1.05)</f>
        <v>1</v>
      </c>
      <c r="F49" s="104">
        <f t="shared" si="5"/>
        <v>1</v>
      </c>
      <c r="G49" s="104">
        <f t="shared" si="5"/>
        <v>1</v>
      </c>
      <c r="H49" s="104">
        <f t="shared" si="5"/>
        <v>1</v>
      </c>
      <c r="I49" s="104">
        <f t="shared" si="5"/>
        <v>1</v>
      </c>
      <c r="J49" s="104">
        <f t="shared" si="5"/>
        <v>1</v>
      </c>
      <c r="K49" s="104">
        <f t="shared" si="5"/>
        <v>1</v>
      </c>
      <c r="L49" s="104">
        <f t="shared" si="5"/>
        <v>1</v>
      </c>
      <c r="M49" s="104">
        <f t="shared" si="5"/>
        <v>1</v>
      </c>
      <c r="N49" s="104">
        <f t="shared" si="5"/>
        <v>1</v>
      </c>
      <c r="O49" s="104">
        <f t="shared" si="5"/>
        <v>1</v>
      </c>
    </row>
    <row r="50" spans="1:15" x14ac:dyDescent="0.25">
      <c r="B50" s="45" t="s">
        <v>174</v>
      </c>
      <c r="C50" s="104">
        <f t="shared" ref="C50:O57" si="6">IF(C4=1,1,C4*1.05)</f>
        <v>1</v>
      </c>
      <c r="D50" s="104">
        <f t="shared" si="6"/>
        <v>1</v>
      </c>
      <c r="E50" s="104">
        <f t="shared" si="6"/>
        <v>1</v>
      </c>
      <c r="F50" s="104">
        <f t="shared" si="6"/>
        <v>1</v>
      </c>
      <c r="G50" s="104">
        <f t="shared" si="6"/>
        <v>1</v>
      </c>
      <c r="H50" s="104">
        <v>0.95</v>
      </c>
      <c r="I50" s="104">
        <v>0.95</v>
      </c>
      <c r="J50" s="104">
        <v>0.95</v>
      </c>
      <c r="K50" s="104">
        <v>0.95</v>
      </c>
      <c r="L50" s="104">
        <f t="shared" si="6"/>
        <v>1</v>
      </c>
      <c r="M50" s="104">
        <f t="shared" si="6"/>
        <v>1</v>
      </c>
      <c r="N50" s="104">
        <f t="shared" si="6"/>
        <v>1</v>
      </c>
      <c r="O50" s="104">
        <f t="shared" si="6"/>
        <v>1</v>
      </c>
    </row>
    <row r="51" spans="1:15" x14ac:dyDescent="0.25">
      <c r="B51" s="45" t="s">
        <v>175</v>
      </c>
      <c r="C51" s="104">
        <f t="shared" si="6"/>
        <v>1</v>
      </c>
      <c r="D51" s="104">
        <f t="shared" si="6"/>
        <v>1</v>
      </c>
      <c r="E51" s="104">
        <f t="shared" si="6"/>
        <v>1</v>
      </c>
      <c r="F51" s="104">
        <f t="shared" si="6"/>
        <v>1</v>
      </c>
      <c r="G51" s="104">
        <f t="shared" si="6"/>
        <v>1</v>
      </c>
      <c r="H51" s="104">
        <v>0.95</v>
      </c>
      <c r="I51" s="104">
        <v>0.95</v>
      </c>
      <c r="J51" s="104">
        <v>0.95</v>
      </c>
      <c r="K51" s="104">
        <v>0.95</v>
      </c>
      <c r="L51" s="104">
        <f t="shared" si="6"/>
        <v>1</v>
      </c>
      <c r="M51" s="104">
        <f t="shared" si="6"/>
        <v>1</v>
      </c>
      <c r="N51" s="104">
        <f t="shared" si="6"/>
        <v>1</v>
      </c>
      <c r="O51" s="104">
        <f t="shared" si="6"/>
        <v>1</v>
      </c>
    </row>
    <row r="52" spans="1:15" x14ac:dyDescent="0.25">
      <c r="B52" s="45" t="s">
        <v>176</v>
      </c>
      <c r="C52" s="104">
        <f t="shared" si="6"/>
        <v>1</v>
      </c>
      <c r="D52" s="104">
        <f t="shared" si="6"/>
        <v>1</v>
      </c>
      <c r="E52" s="104">
        <f t="shared" si="6"/>
        <v>1</v>
      </c>
      <c r="F52" s="104">
        <f t="shared" si="6"/>
        <v>1</v>
      </c>
      <c r="G52" s="104">
        <f t="shared" si="6"/>
        <v>1</v>
      </c>
      <c r="H52" s="104">
        <v>0.95</v>
      </c>
      <c r="I52" s="104">
        <v>0.95</v>
      </c>
      <c r="J52" s="104">
        <v>0.95</v>
      </c>
      <c r="K52" s="104">
        <v>0.95</v>
      </c>
      <c r="L52" s="104">
        <f t="shared" si="6"/>
        <v>1</v>
      </c>
      <c r="M52" s="104">
        <f t="shared" si="6"/>
        <v>1</v>
      </c>
      <c r="N52" s="104">
        <f t="shared" si="6"/>
        <v>1</v>
      </c>
      <c r="O52" s="104">
        <f t="shared" si="6"/>
        <v>1</v>
      </c>
    </row>
    <row r="53" spans="1:15" x14ac:dyDescent="0.25">
      <c r="B53" s="45" t="s">
        <v>177</v>
      </c>
      <c r="C53" s="104">
        <f t="shared" si="6"/>
        <v>1</v>
      </c>
      <c r="D53" s="104">
        <f t="shared" si="6"/>
        <v>1</v>
      </c>
      <c r="E53" s="104">
        <f t="shared" si="6"/>
        <v>1</v>
      </c>
      <c r="F53" s="104">
        <f t="shared" si="6"/>
        <v>1</v>
      </c>
      <c r="G53" s="104">
        <f t="shared" si="6"/>
        <v>1</v>
      </c>
      <c r="H53" s="104">
        <v>0.95</v>
      </c>
      <c r="I53" s="104">
        <v>0.95</v>
      </c>
      <c r="J53" s="104">
        <v>0.95</v>
      </c>
      <c r="K53" s="104">
        <v>0.95</v>
      </c>
      <c r="L53" s="104">
        <f t="shared" si="6"/>
        <v>1</v>
      </c>
      <c r="M53" s="104">
        <f t="shared" si="6"/>
        <v>1</v>
      </c>
      <c r="N53" s="104">
        <f t="shared" si="6"/>
        <v>1</v>
      </c>
      <c r="O53" s="104">
        <f t="shared" si="6"/>
        <v>1</v>
      </c>
    </row>
    <row r="54" spans="1:15" x14ac:dyDescent="0.25">
      <c r="B54" s="72" t="s">
        <v>178</v>
      </c>
      <c r="C54" s="104">
        <f t="shared" si="6"/>
        <v>1</v>
      </c>
      <c r="D54" s="104">
        <f t="shared" si="6"/>
        <v>1</v>
      </c>
      <c r="E54" s="104">
        <f t="shared" si="6"/>
        <v>1</v>
      </c>
      <c r="F54" s="104">
        <f t="shared" si="6"/>
        <v>1</v>
      </c>
      <c r="G54" s="104">
        <f t="shared" si="6"/>
        <v>1</v>
      </c>
      <c r="H54" s="104">
        <f t="shared" si="6"/>
        <v>1</v>
      </c>
      <c r="I54" s="104">
        <f t="shared" si="6"/>
        <v>1</v>
      </c>
      <c r="J54" s="104">
        <f t="shared" si="6"/>
        <v>1</v>
      </c>
      <c r="K54" s="104">
        <f t="shared" si="6"/>
        <v>1</v>
      </c>
      <c r="L54" s="104">
        <v>0.7</v>
      </c>
      <c r="M54" s="104">
        <v>0.7</v>
      </c>
      <c r="N54" s="104">
        <v>0.7</v>
      </c>
      <c r="O54" s="104">
        <v>0.7</v>
      </c>
    </row>
    <row r="55" spans="1:15" x14ac:dyDescent="0.25">
      <c r="B55" s="72" t="s">
        <v>179</v>
      </c>
      <c r="C55" s="104">
        <f t="shared" si="6"/>
        <v>1</v>
      </c>
      <c r="D55" s="104">
        <f t="shared" si="6"/>
        <v>1</v>
      </c>
      <c r="E55" s="104">
        <f t="shared" si="6"/>
        <v>1</v>
      </c>
      <c r="F55" s="104">
        <f t="shared" si="6"/>
        <v>1</v>
      </c>
      <c r="G55" s="104">
        <f t="shared" si="6"/>
        <v>1</v>
      </c>
      <c r="H55" s="104">
        <f t="shared" si="6"/>
        <v>1</v>
      </c>
      <c r="I55" s="104">
        <f t="shared" si="6"/>
        <v>1</v>
      </c>
      <c r="J55" s="104">
        <f t="shared" si="6"/>
        <v>1</v>
      </c>
      <c r="K55" s="104">
        <f t="shared" si="6"/>
        <v>1</v>
      </c>
      <c r="L55" s="104">
        <v>0.7</v>
      </c>
      <c r="M55" s="104">
        <v>0.7</v>
      </c>
      <c r="N55" s="104">
        <v>0.7</v>
      </c>
      <c r="O55" s="104">
        <v>0.7</v>
      </c>
    </row>
    <row r="56" spans="1:15" x14ac:dyDescent="0.25">
      <c r="B56" s="45" t="s">
        <v>180</v>
      </c>
      <c r="C56" s="104">
        <f t="shared" si="6"/>
        <v>1</v>
      </c>
      <c r="D56" s="104">
        <f t="shared" si="6"/>
        <v>1</v>
      </c>
      <c r="E56" s="104">
        <f t="shared" si="6"/>
        <v>1</v>
      </c>
      <c r="F56" s="104">
        <f t="shared" si="6"/>
        <v>1</v>
      </c>
      <c r="G56" s="104">
        <f t="shared" si="6"/>
        <v>1</v>
      </c>
      <c r="H56" s="104">
        <f t="shared" si="6"/>
        <v>1</v>
      </c>
      <c r="I56" s="104">
        <f t="shared" si="6"/>
        <v>1</v>
      </c>
      <c r="J56" s="104">
        <f t="shared" si="6"/>
        <v>1</v>
      </c>
      <c r="K56" s="104">
        <f t="shared" si="6"/>
        <v>1</v>
      </c>
      <c r="L56" s="104">
        <v>0.93</v>
      </c>
      <c r="M56" s="104">
        <v>0.93</v>
      </c>
      <c r="N56" s="104">
        <v>0.93</v>
      </c>
      <c r="O56" s="104">
        <v>0.93</v>
      </c>
    </row>
    <row r="57" spans="1:15" x14ac:dyDescent="0.25">
      <c r="B57" s="72" t="s">
        <v>184</v>
      </c>
      <c r="C57" s="104">
        <f t="shared" si="6"/>
        <v>1</v>
      </c>
      <c r="D57" s="104">
        <f t="shared" si="6"/>
        <v>1</v>
      </c>
      <c r="E57" s="104">
        <v>0.77</v>
      </c>
      <c r="F57" s="104">
        <v>0.77</v>
      </c>
      <c r="G57" s="104">
        <f t="shared" si="6"/>
        <v>1</v>
      </c>
      <c r="H57" s="104">
        <f t="shared" si="6"/>
        <v>1</v>
      </c>
      <c r="I57" s="104">
        <f t="shared" si="6"/>
        <v>1</v>
      </c>
      <c r="J57" s="104">
        <f t="shared" si="6"/>
        <v>1</v>
      </c>
      <c r="K57" s="104">
        <f t="shared" si="6"/>
        <v>1</v>
      </c>
      <c r="L57" s="104">
        <f t="shared" si="6"/>
        <v>1</v>
      </c>
      <c r="M57" s="104">
        <f t="shared" si="6"/>
        <v>1</v>
      </c>
      <c r="N57" s="104">
        <f t="shared" si="6"/>
        <v>1</v>
      </c>
      <c r="O57" s="104">
        <f t="shared" si="6"/>
        <v>1</v>
      </c>
    </row>
    <row r="58" spans="1:15" x14ac:dyDescent="0.25">
      <c r="B58" s="45" t="s">
        <v>185</v>
      </c>
      <c r="C58" s="104">
        <v>0.93</v>
      </c>
      <c r="D58" s="104">
        <v>0.93</v>
      </c>
      <c r="E58" s="104">
        <v>0.93</v>
      </c>
      <c r="F58" s="104">
        <v>0.93</v>
      </c>
      <c r="G58" s="104">
        <v>0.93</v>
      </c>
      <c r="H58" s="104">
        <v>0.93</v>
      </c>
      <c r="I58" s="104">
        <v>0.93</v>
      </c>
      <c r="J58" s="104">
        <v>0.93</v>
      </c>
      <c r="K58" s="104">
        <v>0.93</v>
      </c>
      <c r="L58" s="104">
        <v>0.93</v>
      </c>
      <c r="M58" s="104">
        <v>0.93</v>
      </c>
      <c r="N58" s="104">
        <v>0.93</v>
      </c>
      <c r="O58" s="104">
        <v>0.93</v>
      </c>
    </row>
    <row r="59" spans="1:15" x14ac:dyDescent="0.25">
      <c r="B59" s="45" t="s">
        <v>190</v>
      </c>
      <c r="C59" s="104">
        <f t="shared" ref="C59:O61" si="7">IF(C13=1,1,C13*1.05)</f>
        <v>1</v>
      </c>
      <c r="D59" s="104">
        <f t="shared" si="7"/>
        <v>1</v>
      </c>
      <c r="E59" s="104">
        <v>0.77</v>
      </c>
      <c r="F59" s="104">
        <v>0.77</v>
      </c>
      <c r="G59" s="104">
        <v>0.77</v>
      </c>
      <c r="H59" s="104">
        <f t="shared" si="7"/>
        <v>1</v>
      </c>
      <c r="I59" s="104">
        <f t="shared" si="7"/>
        <v>1</v>
      </c>
      <c r="J59" s="104">
        <f t="shared" si="7"/>
        <v>1</v>
      </c>
      <c r="K59" s="104">
        <f t="shared" si="7"/>
        <v>1</v>
      </c>
      <c r="L59" s="104">
        <f t="shared" si="7"/>
        <v>1</v>
      </c>
      <c r="M59" s="104">
        <f t="shared" si="7"/>
        <v>1</v>
      </c>
      <c r="N59" s="104">
        <f t="shared" si="7"/>
        <v>1</v>
      </c>
      <c r="O59" s="104">
        <f t="shared" si="7"/>
        <v>1</v>
      </c>
    </row>
    <row r="60" spans="1:15" x14ac:dyDescent="0.25">
      <c r="B60" s="45" t="s">
        <v>191</v>
      </c>
      <c r="C60" s="104">
        <f t="shared" si="7"/>
        <v>1</v>
      </c>
      <c r="D60" s="104">
        <f t="shared" si="7"/>
        <v>1</v>
      </c>
      <c r="E60" s="104">
        <f t="shared" si="7"/>
        <v>1</v>
      </c>
      <c r="F60" s="104">
        <f t="shared" si="7"/>
        <v>1</v>
      </c>
      <c r="G60" s="104">
        <f t="shared" si="7"/>
        <v>1</v>
      </c>
      <c r="H60" s="104">
        <f t="shared" si="7"/>
        <v>1</v>
      </c>
      <c r="I60" s="104">
        <f t="shared" si="7"/>
        <v>1</v>
      </c>
      <c r="J60" s="104">
        <f t="shared" si="7"/>
        <v>1</v>
      </c>
      <c r="K60" s="104">
        <f t="shared" si="7"/>
        <v>1</v>
      </c>
      <c r="L60" s="104">
        <f>L54</f>
        <v>0.7</v>
      </c>
      <c r="M60" s="104">
        <f t="shared" ref="M60:O60" si="8">M54</f>
        <v>0.7</v>
      </c>
      <c r="N60" s="104">
        <f t="shared" si="8"/>
        <v>0.7</v>
      </c>
      <c r="O60" s="104">
        <f t="shared" si="8"/>
        <v>0.7</v>
      </c>
    </row>
    <row r="61" spans="1:15" x14ac:dyDescent="0.25">
      <c r="B61" s="72" t="s">
        <v>204</v>
      </c>
      <c r="C61" s="104">
        <f t="shared" si="7"/>
        <v>1</v>
      </c>
      <c r="D61" s="104">
        <f t="shared" si="7"/>
        <v>1</v>
      </c>
      <c r="E61" s="104">
        <v>0.44</v>
      </c>
      <c r="F61" s="104">
        <v>0.44</v>
      </c>
      <c r="G61" s="104">
        <f t="shared" si="7"/>
        <v>1</v>
      </c>
      <c r="H61" s="104">
        <f t="shared" si="7"/>
        <v>1</v>
      </c>
      <c r="I61" s="104">
        <f t="shared" si="7"/>
        <v>1</v>
      </c>
      <c r="J61" s="104">
        <f t="shared" si="7"/>
        <v>1</v>
      </c>
      <c r="K61" s="104">
        <f t="shared" si="7"/>
        <v>1</v>
      </c>
      <c r="L61" s="104">
        <f t="shared" si="7"/>
        <v>1</v>
      </c>
      <c r="M61" s="104">
        <f t="shared" si="7"/>
        <v>1</v>
      </c>
      <c r="N61" s="104">
        <f t="shared" si="7"/>
        <v>1</v>
      </c>
      <c r="O61" s="104">
        <f t="shared" si="7"/>
        <v>1</v>
      </c>
    </row>
    <row r="63" spans="1:15" ht="13" x14ac:dyDescent="0.3">
      <c r="A63" s="29" t="s">
        <v>325</v>
      </c>
      <c r="B63" s="45"/>
    </row>
    <row r="64" spans="1:15" x14ac:dyDescent="0.25">
      <c r="B64" s="72" t="s">
        <v>171</v>
      </c>
      <c r="C64" s="104">
        <f t="shared" ref="C64:O67" si="9">IF(C18=1,1,C18*1.05)</f>
        <v>1</v>
      </c>
      <c r="D64" s="104">
        <f t="shared" si="9"/>
        <v>1</v>
      </c>
      <c r="E64" s="104">
        <f t="shared" si="9"/>
        <v>1</v>
      </c>
      <c r="F64" s="104">
        <f t="shared" si="9"/>
        <v>1</v>
      </c>
      <c r="G64" s="104">
        <f t="shared" si="9"/>
        <v>1</v>
      </c>
      <c r="H64" s="104">
        <f t="shared" si="9"/>
        <v>1</v>
      </c>
      <c r="I64" s="104">
        <f t="shared" si="9"/>
        <v>1</v>
      </c>
      <c r="J64" s="104">
        <f t="shared" si="9"/>
        <v>1</v>
      </c>
      <c r="K64" s="104">
        <f t="shared" si="9"/>
        <v>1</v>
      </c>
      <c r="L64" s="104">
        <f t="shared" si="9"/>
        <v>1</v>
      </c>
      <c r="M64" s="104">
        <f t="shared" si="9"/>
        <v>1</v>
      </c>
      <c r="N64" s="104">
        <f t="shared" si="9"/>
        <v>1</v>
      </c>
      <c r="O64" s="104">
        <f t="shared" si="9"/>
        <v>1</v>
      </c>
    </row>
    <row r="65" spans="2:15" x14ac:dyDescent="0.25">
      <c r="B65" s="72" t="s">
        <v>172</v>
      </c>
      <c r="C65" s="104">
        <f t="shared" si="9"/>
        <v>1</v>
      </c>
      <c r="D65" s="104">
        <f t="shared" si="9"/>
        <v>1</v>
      </c>
      <c r="E65" s="104">
        <f>IF(ISBLANK('Distribución estado nutricional'!E$14),0.97,(0.97*'Distribución estado nutricional'!E$14/(1-0.97*'Distribución estado nutricional'!E$14))
/ ('Distribución estado nutricional'!E$14/(1-'Distribución estado nutricional'!E$14)))</f>
        <v>0.87625293899269863</v>
      </c>
      <c r="F65" s="104">
        <f>IF(ISBLANK('Distribución estado nutricional'!F$14),0.97,(0.97*'Distribución estado nutricional'!F$14/(1-0.97*'Distribución estado nutricional'!F$14))
/ ('Distribución estado nutricional'!F$14/(1-'Distribución estado nutricional'!F$14)))</f>
        <v>0.89739555722762776</v>
      </c>
      <c r="G65" s="104">
        <f>IF(ISBLANK('Distribución estado nutricional'!G$14),0.97,(0.97*'Distribución estado nutricional'!G$14/(1-0.97*'Distribución estado nutricional'!G$14))
/ ('Distribución estado nutricional'!G$14/(1-'Distribución estado nutricional'!G$14)))</f>
        <v>0.94348615096732857</v>
      </c>
      <c r="H65" s="104">
        <f>IF(ISBLANK('Distribución estado nutricional'!H$14),0.97,(0.97*'Distribución estado nutricional'!H$14/(1-0.97*'Distribución estado nutricional'!H$14))
/ ('Distribución estado nutricional'!H$14/(1-'Distribución estado nutricional'!H$14)))</f>
        <v>0.94456660322622354</v>
      </c>
      <c r="I65" s="104">
        <f>IF(ISBLANK('Distribución estado nutricional'!I$14),0.97,(0.97*'Distribución estado nutricional'!I$14/(1-0.97*'Distribución estado nutricional'!I$14))
/ ('Distribución estado nutricional'!I$14/(1-'Distribución estado nutricional'!I$14)))</f>
        <v>0.94703483342455097</v>
      </c>
      <c r="J65" s="104">
        <f>IF(ISBLANK('Distribución estado nutricional'!J$14),0.97,(0.97*'Distribución estado nutricional'!J$14/(1-0.97*'Distribución estado nutricional'!J$14))
/ ('Distribución estado nutricional'!J$14/(1-'Distribución estado nutricional'!J$14)))</f>
        <v>0.94827497025810792</v>
      </c>
      <c r="K65" s="104">
        <f>IF(ISBLANK('Distribución estado nutricional'!K$14),0.97,(0.97*'Distribución estado nutricional'!K$14/(1-0.97*'Distribución estado nutricional'!K$14))
/ ('Distribución estado nutricional'!K$14/(1-'Distribución estado nutricional'!K$14)))</f>
        <v>0.94748450792983951</v>
      </c>
      <c r="L65" s="104">
        <f>IF(ISBLANK('Distribución estado nutricional'!L$14),0.97,(0.97*'Distribución estado nutricional'!L$14/(1-0.97*'Distribución estado nutricional'!L$14))
/ ('Distribución estado nutricional'!L$14/(1-'Distribución estado nutricional'!L$14)))</f>
        <v>0.94456660322622354</v>
      </c>
      <c r="M65" s="104">
        <f>IF(ISBLANK('Distribución estado nutricional'!M$14),0.97,(0.97*'Distribución estado nutricional'!M$14/(1-0.97*'Distribución estado nutricional'!M$14))
/ ('Distribución estado nutricional'!M$14/(1-'Distribución estado nutricional'!M$14)))</f>
        <v>0.94703483342455097</v>
      </c>
      <c r="N65" s="104">
        <f>IF(ISBLANK('Distribución estado nutricional'!N$14),0.97,(0.97*'Distribución estado nutricional'!N$14/(1-0.97*'Distribución estado nutricional'!N$14))
/ ('Distribución estado nutricional'!N$14/(1-'Distribución estado nutricional'!N$14)))</f>
        <v>0.94827497025810792</v>
      </c>
      <c r="O65" s="104">
        <f>IF(ISBLANK('Distribución estado nutricional'!O$14),0.97,(0.97*'Distribución estado nutricional'!O$14/(1-0.97*'Distribución estado nutricional'!O$14))
/ ('Distribución estado nutricional'!O$14/(1-'Distribución estado nutricional'!O$14)))</f>
        <v>0.94748450792983951</v>
      </c>
    </row>
    <row r="66" spans="2:15" x14ac:dyDescent="0.25">
      <c r="B66" s="72" t="s">
        <v>173</v>
      </c>
      <c r="C66" s="104">
        <f t="shared" si="9"/>
        <v>1</v>
      </c>
      <c r="D66" s="104">
        <f t="shared" si="9"/>
        <v>1</v>
      </c>
      <c r="E66" s="104">
        <f t="shared" si="9"/>
        <v>1</v>
      </c>
      <c r="F66" s="104">
        <f t="shared" si="9"/>
        <v>1</v>
      </c>
      <c r="G66" s="104">
        <f t="shared" si="9"/>
        <v>1</v>
      </c>
      <c r="H66" s="104">
        <f t="shared" si="9"/>
        <v>1</v>
      </c>
      <c r="I66" s="104">
        <f t="shared" si="9"/>
        <v>1</v>
      </c>
      <c r="J66" s="104">
        <f t="shared" si="9"/>
        <v>1</v>
      </c>
      <c r="K66" s="104">
        <f t="shared" si="9"/>
        <v>1</v>
      </c>
      <c r="L66" s="104">
        <f t="shared" si="9"/>
        <v>1</v>
      </c>
      <c r="M66" s="104">
        <f t="shared" si="9"/>
        <v>1</v>
      </c>
      <c r="N66" s="104">
        <f t="shared" si="9"/>
        <v>1</v>
      </c>
      <c r="O66" s="104">
        <f t="shared" si="9"/>
        <v>1</v>
      </c>
    </row>
    <row r="67" spans="2:15" x14ac:dyDescent="0.25">
      <c r="B67" s="72" t="s">
        <v>181</v>
      </c>
      <c r="C67" s="104">
        <f t="shared" si="9"/>
        <v>1</v>
      </c>
      <c r="D67" s="104">
        <f t="shared" si="9"/>
        <v>1</v>
      </c>
      <c r="E67" s="104">
        <f>IF(ISBLANK('Distribución estado nutricional'!E$14),0.92,(0.92*'Distribución estado nutricional'!E$14/(1-0.92*'Distribución estado nutricional'!E$14))
/ ('Distribución estado nutricional'!E$14/(1-'Distribución estado nutricional'!E$14)))</f>
        <v>0.71578797783146231</v>
      </c>
      <c r="F67" s="104">
        <f>IF(ISBLANK('Distribución estado nutricional'!F$14),0.92,(0.92*'Distribución estado nutricional'!F$14/(1-0.92*'Distribución estado nutricional'!F$14))
/ ('Distribución estado nutricional'!F$14/(1-'Distribución estado nutricional'!F$14)))</f>
        <v>0.75673538891929704</v>
      </c>
      <c r="G67" s="104">
        <f>IF(ISBLANK('Distribución estado nutricional'!G$14),0.92,(0.92*'Distribución estado nutricional'!G$14/(1-0.92*'Distribución estado nutricional'!G$14))
/ ('Distribución estado nutricional'!G$14/(1-'Distribución estado nutricional'!G$14)))</f>
        <v>0.85586278136786231</v>
      </c>
      <c r="H67" s="104">
        <f>IF(ISBLANK('Distribución estado nutricional'!H$14),0.92,(0.92*'Distribución estado nutricional'!H$14/(1-0.92*'Distribución estado nutricional'!H$14))
/ ('Distribución estado nutricional'!H$14/(1-'Distribución estado nutricional'!H$14)))</f>
        <v>0.85836697117767868</v>
      </c>
      <c r="I67" s="104">
        <f>IF(ISBLANK('Distribución estado nutricional'!I$14),0.92,(0.92*'Distribución estado nutricional'!I$14/(1-0.92*'Distribución estado nutricional'!I$14))
/ ('Distribución estado nutricional'!I$14/(1-'Distribución estado nutricional'!I$14)))</f>
        <v>0.86412120388613367</v>
      </c>
      <c r="J67" s="104">
        <f>IF(ISBLANK('Distribución estado nutricional'!J$14),0.92,(0.92*'Distribución estado nutricional'!J$14/(1-0.92*'Distribución estado nutricional'!J$14))
/ ('Distribución estado nutricional'!J$14/(1-'Distribución estado nutricional'!J$14)))</f>
        <v>0.86703011767834581</v>
      </c>
      <c r="K67" s="104">
        <f>IF(ISBLANK('Distribución estado nutricional'!K$14),0.92,(0.92*'Distribución estado nutricional'!K$14/(1-0.92*'Distribución estado nutricional'!K$14))
/ ('Distribución estado nutricional'!K$14/(1-'Distribución estado nutricional'!K$14)))</f>
        <v>0.86517459889443182</v>
      </c>
      <c r="L67" s="104">
        <f>IF(ISBLANK('Distribución estado nutricional'!L$14),0.92,(0.92*'Distribución estado nutricional'!L$14/(1-0.92*'Distribución estado nutricional'!L$14))
/ ('Distribución estado nutricional'!L$14/(1-'Distribución estado nutricional'!L$14)))</f>
        <v>0.85836697117767868</v>
      </c>
      <c r="M67" s="104">
        <f>IF(ISBLANK('Distribución estado nutricional'!M$14),0.92,(0.92*'Distribución estado nutricional'!M$14/(1-0.92*'Distribución estado nutricional'!M$14))
/ ('Distribución estado nutricional'!M$14/(1-'Distribución estado nutricional'!M$14)))</f>
        <v>0.86412120388613367</v>
      </c>
      <c r="N67" s="104">
        <f>IF(ISBLANK('Distribución estado nutricional'!N$14),0.92,(0.92*'Distribución estado nutricional'!N$14/(1-0.92*'Distribución estado nutricional'!N$14))
/ ('Distribución estado nutricional'!N$14/(1-'Distribución estado nutricional'!N$14)))</f>
        <v>0.86703011767834581</v>
      </c>
      <c r="O67" s="104">
        <f>IF(ISBLANK('Distribución estado nutricional'!O$14),0.92,(0.92*'Distribución estado nutricional'!O$14/(1-0.92*'Distribución estado nutricional'!O$14))
/ ('Distribución estado nutricional'!O$14/(1-'Distribución estado nutricional'!O$14)))</f>
        <v>0.86517459889443182</v>
      </c>
    </row>
  </sheetData>
  <sheetProtection algorithmName="SHA-512" hashValue="w4HQaC0QZYscrcK9wvy2uhKDGADIGAKeKfoP9im7Ko1jGYqww9sdhySWz7YUyEY21hGhStwDl5wx2Y6zSTDWGg==" saltValue="9lAINRRwbMaTWPSz1MvJ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17" sqref="C17"/>
    </sheetView>
  </sheetViews>
  <sheetFormatPr defaultColWidth="12.7265625" defaultRowHeight="12.5" x14ac:dyDescent="0.25"/>
  <cols>
    <col min="1" max="1" width="21.26953125" style="27" customWidth="1"/>
    <col min="2" max="2" width="27.7265625" style="27" customWidth="1"/>
    <col min="3" max="7" width="15.54296875" style="27" customWidth="1"/>
    <col min="8" max="16384" width="12.7265625" style="27"/>
  </cols>
  <sheetData>
    <row r="1" spans="1:7" ht="13" x14ac:dyDescent="0.3">
      <c r="A1" s="29"/>
      <c r="B1" s="41"/>
      <c r="C1" s="29" t="s">
        <v>78</v>
      </c>
      <c r="D1" s="29" t="s">
        <v>74</v>
      </c>
      <c r="E1" s="29" t="s">
        <v>77</v>
      </c>
      <c r="F1" s="29" t="s">
        <v>75</v>
      </c>
      <c r="G1" s="29" t="s">
        <v>76</v>
      </c>
    </row>
    <row r="2" spans="1:7" ht="13" x14ac:dyDescent="0.3">
      <c r="A2" s="29" t="s">
        <v>333</v>
      </c>
    </row>
    <row r="3" spans="1:7" x14ac:dyDescent="0.25">
      <c r="B3" s="45" t="s">
        <v>164</v>
      </c>
      <c r="C3" s="104">
        <v>1</v>
      </c>
      <c r="D3" s="104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0.74418604651162779</v>
      </c>
      <c r="E3" s="104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0.74891097206376045</v>
      </c>
      <c r="F3" s="104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0.74998192742905989</v>
      </c>
      <c r="G3" s="104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0.75050381305965674</v>
      </c>
    </row>
    <row r="4" spans="1:7" ht="13" x14ac:dyDescent="0.3">
      <c r="A4" s="29" t="s">
        <v>330</v>
      </c>
      <c r="B4" s="45"/>
      <c r="C4" s="97"/>
      <c r="D4" s="97"/>
      <c r="E4" s="97"/>
      <c r="F4" s="97"/>
      <c r="G4" s="97"/>
    </row>
    <row r="5" spans="1:7" x14ac:dyDescent="0.25">
      <c r="B5" s="72" t="s">
        <v>162</v>
      </c>
      <c r="C5" s="104">
        <v>1</v>
      </c>
      <c r="D5" s="104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0.74137931034482751</v>
      </c>
      <c r="E5" s="104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0.74137473695379219</v>
      </c>
      <c r="F5" s="104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0.74367982247882258</v>
      </c>
      <c r="G5" s="104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0.74764262641695323</v>
      </c>
    </row>
    <row r="7" spans="1:7" s="106" customFormat="1" ht="13" x14ac:dyDescent="0.3">
      <c r="A7" s="106" t="s">
        <v>329</v>
      </c>
    </row>
    <row r="8" spans="1:7" ht="13" x14ac:dyDescent="0.3">
      <c r="A8" s="29"/>
      <c r="B8" s="41"/>
      <c r="C8" s="29" t="s">
        <v>78</v>
      </c>
      <c r="D8" s="29" t="s">
        <v>74</v>
      </c>
      <c r="E8" s="29" t="s">
        <v>77</v>
      </c>
      <c r="F8" s="29" t="s">
        <v>75</v>
      </c>
      <c r="G8" s="29" t="s">
        <v>76</v>
      </c>
    </row>
    <row r="9" spans="1:7" ht="13" x14ac:dyDescent="0.3">
      <c r="A9" s="29" t="s">
        <v>334</v>
      </c>
    </row>
    <row r="10" spans="1:7" x14ac:dyDescent="0.25">
      <c r="B10" s="45" t="s">
        <v>164</v>
      </c>
      <c r="C10" s="104">
        <v>1</v>
      </c>
      <c r="D10" s="104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</v>
      </c>
      <c r="E10" s="104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0.64573318763423793</v>
      </c>
      <c r="F10" s="104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0.64703681148148418</v>
      </c>
      <c r="G10" s="104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0.64767263413148468</v>
      </c>
    </row>
    <row r="11" spans="1:7" ht="13" x14ac:dyDescent="0.3">
      <c r="A11" s="29" t="s">
        <v>331</v>
      </c>
      <c r="B11" s="45"/>
      <c r="C11" s="97"/>
      <c r="D11" s="97"/>
      <c r="E11" s="97"/>
      <c r="F11" s="97"/>
      <c r="G11" s="97"/>
    </row>
    <row r="12" spans="1:7" x14ac:dyDescent="0.25">
      <c r="B12" s="72" t="s">
        <v>162</v>
      </c>
      <c r="C12" s="104">
        <v>1</v>
      </c>
      <c r="D12" s="104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0.63660834454912518</v>
      </c>
      <c r="E12" s="104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0.63660282656050271</v>
      </c>
      <c r="F12" s="104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0.6393875097491748</v>
      </c>
      <c r="G12" s="104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0.64419127013395971</v>
      </c>
    </row>
    <row r="14" spans="1:7" s="106" customFormat="1" ht="13" x14ac:dyDescent="0.3">
      <c r="A14" s="106" t="s">
        <v>336</v>
      </c>
    </row>
    <row r="15" spans="1:7" ht="13" x14ac:dyDescent="0.3">
      <c r="A15" s="29"/>
      <c r="B15" s="41"/>
      <c r="C15" s="29" t="s">
        <v>78</v>
      </c>
      <c r="D15" s="29" t="s">
        <v>74</v>
      </c>
      <c r="E15" s="29" t="s">
        <v>77</v>
      </c>
      <c r="F15" s="29" t="s">
        <v>75</v>
      </c>
      <c r="G15" s="29" t="s">
        <v>76</v>
      </c>
    </row>
    <row r="16" spans="1:7" ht="13" x14ac:dyDescent="0.3">
      <c r="A16" s="29" t="s">
        <v>335</v>
      </c>
    </row>
    <row r="17" spans="1:7" x14ac:dyDescent="0.25">
      <c r="B17" s="45" t="s">
        <v>164</v>
      </c>
      <c r="C17" s="104">
        <v>1</v>
      </c>
      <c r="D17" s="104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0.85714285714285721</v>
      </c>
      <c r="E17" s="104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0.86017345661971134</v>
      </c>
      <c r="F17" s="104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0.86085802051335469</v>
      </c>
      <c r="G17" s="104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0.86119130020042822</v>
      </c>
    </row>
    <row r="18" spans="1:7" ht="13" x14ac:dyDescent="0.3">
      <c r="A18" s="29" t="s">
        <v>332</v>
      </c>
      <c r="B18" s="45"/>
      <c r="C18" s="97"/>
      <c r="D18" s="97"/>
      <c r="E18" s="97"/>
      <c r="F18" s="97"/>
      <c r="G18" s="97"/>
    </row>
    <row r="19" spans="1:7" x14ac:dyDescent="0.25">
      <c r="B19" s="72" t="s">
        <v>162</v>
      </c>
      <c r="C19" s="104">
        <v>1</v>
      </c>
      <c r="D19" s="104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0.85533453887884281</v>
      </c>
      <c r="E19" s="104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0.85533158742052517</v>
      </c>
      <c r="F19" s="104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0.85681715347913645</v>
      </c>
      <c r="G19" s="104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0.8593615961490525</v>
      </c>
    </row>
  </sheetData>
  <sheetProtection algorithmName="SHA-512" hashValue="/9wZz2FmhF9B+FitMI+q5wX4ym3ZIVhqJAIeoRdmld6BhFqSHEwu+PBNhR/Pc5OIKcfg7kvCwn0F21oAltdqjw==" saltValue="8ZmhbisS4ZzBEJ3Ew0veu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53" style="39" customWidth="1"/>
    <col min="2" max="2" width="30.54296875" style="39" customWidth="1"/>
    <col min="3" max="3" width="24.7265625" style="39" customWidth="1"/>
    <col min="4" max="4" width="15" style="27" customWidth="1"/>
    <col min="5" max="5" width="13.7265625" style="27" customWidth="1"/>
    <col min="6" max="6" width="14.453125" style="27" customWidth="1"/>
    <col min="7" max="7" width="12.7265625" style="27"/>
    <col min="8" max="8" width="17.54296875" style="27" customWidth="1"/>
    <col min="9" max="16384" width="12.7265625" style="27"/>
  </cols>
  <sheetData>
    <row r="1" spans="1:8" ht="13" x14ac:dyDescent="0.3">
      <c r="A1" s="29" t="s">
        <v>163</v>
      </c>
      <c r="B1" s="29" t="s">
        <v>340</v>
      </c>
      <c r="C1" s="96" t="s">
        <v>9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8" x14ac:dyDescent="0.25">
      <c r="A2" s="39" t="s">
        <v>196</v>
      </c>
      <c r="B2" s="39" t="s">
        <v>84</v>
      </c>
      <c r="C2" s="39" t="s">
        <v>337</v>
      </c>
      <c r="D2" s="104">
        <v>0</v>
      </c>
      <c r="E2" s="104">
        <v>0</v>
      </c>
      <c r="F2" s="104">
        <v>1</v>
      </c>
      <c r="G2" s="104">
        <v>1</v>
      </c>
      <c r="H2" s="104">
        <v>1</v>
      </c>
    </row>
    <row r="3" spans="1:8" x14ac:dyDescent="0.25">
      <c r="C3" s="39" t="s">
        <v>339</v>
      </c>
      <c r="D3" s="104">
        <v>0</v>
      </c>
      <c r="E3" s="104">
        <v>0</v>
      </c>
      <c r="F3" s="104">
        <v>0.12</v>
      </c>
      <c r="G3" s="104">
        <v>0.12</v>
      </c>
      <c r="H3" s="104">
        <v>0.12</v>
      </c>
    </row>
    <row r="4" spans="1:8" x14ac:dyDescent="0.25">
      <c r="C4" s="39" t="s">
        <v>338</v>
      </c>
      <c r="D4" s="104">
        <v>0</v>
      </c>
      <c r="E4" s="104">
        <v>0</v>
      </c>
      <c r="F4" s="104">
        <v>0.15</v>
      </c>
      <c r="G4" s="104">
        <v>0.15</v>
      </c>
      <c r="H4" s="104">
        <v>0.15</v>
      </c>
    </row>
    <row r="5" spans="1:8" x14ac:dyDescent="0.25">
      <c r="A5" s="39" t="s">
        <v>193</v>
      </c>
      <c r="B5" s="39" t="s">
        <v>207</v>
      </c>
      <c r="C5" s="39" t="s">
        <v>337</v>
      </c>
      <c r="D5" s="104">
        <v>0</v>
      </c>
      <c r="E5" s="104">
        <v>0</v>
      </c>
      <c r="F5" s="104">
        <v>1</v>
      </c>
      <c r="G5" s="104">
        <v>1</v>
      </c>
      <c r="H5" s="104">
        <v>0</v>
      </c>
    </row>
    <row r="6" spans="1:8" x14ac:dyDescent="0.25">
      <c r="C6" s="39" t="s">
        <v>338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</row>
    <row r="7" spans="1:8" x14ac:dyDescent="0.25">
      <c r="B7" s="39" t="s">
        <v>3</v>
      </c>
      <c r="C7" s="39" t="s">
        <v>337</v>
      </c>
      <c r="D7" s="104">
        <v>0</v>
      </c>
      <c r="E7" s="104">
        <v>0</v>
      </c>
      <c r="F7" s="104">
        <v>1</v>
      </c>
      <c r="G7" s="104">
        <v>1</v>
      </c>
      <c r="H7" s="104">
        <v>0</v>
      </c>
    </row>
    <row r="8" spans="1:8" x14ac:dyDescent="0.25">
      <c r="C8" s="39" t="s">
        <v>338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</row>
    <row r="9" spans="1:8" x14ac:dyDescent="0.25">
      <c r="A9" s="39" t="s">
        <v>184</v>
      </c>
      <c r="B9" s="39" t="s">
        <v>207</v>
      </c>
      <c r="C9" s="39" t="s">
        <v>337</v>
      </c>
      <c r="D9" s="104">
        <v>0</v>
      </c>
      <c r="E9" s="104">
        <v>0</v>
      </c>
      <c r="F9" s="104">
        <v>1</v>
      </c>
      <c r="G9" s="104">
        <v>1</v>
      </c>
      <c r="H9" s="104">
        <v>0</v>
      </c>
    </row>
    <row r="10" spans="1:8" x14ac:dyDescent="0.25">
      <c r="C10" s="39" t="s">
        <v>338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</row>
    <row r="11" spans="1:8" x14ac:dyDescent="0.25">
      <c r="B11" s="39" t="s">
        <v>3</v>
      </c>
      <c r="C11" s="39" t="s">
        <v>337</v>
      </c>
      <c r="D11" s="104">
        <v>0</v>
      </c>
      <c r="E11" s="104">
        <v>0</v>
      </c>
      <c r="F11" s="104">
        <v>1</v>
      </c>
      <c r="G11" s="104">
        <v>1</v>
      </c>
      <c r="H11" s="104">
        <v>0</v>
      </c>
    </row>
    <row r="12" spans="1:8" x14ac:dyDescent="0.25">
      <c r="C12" s="39" t="s">
        <v>338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</row>
    <row r="13" spans="1:8" x14ac:dyDescent="0.25">
      <c r="A13" s="39" t="s">
        <v>204</v>
      </c>
      <c r="B13" s="39" t="s">
        <v>207</v>
      </c>
      <c r="C13" s="39" t="s">
        <v>337</v>
      </c>
      <c r="D13" s="104">
        <v>0</v>
      </c>
      <c r="E13" s="104">
        <v>0</v>
      </c>
      <c r="F13" s="104">
        <v>1</v>
      </c>
      <c r="G13" s="104">
        <v>1</v>
      </c>
      <c r="H13" s="104">
        <v>0</v>
      </c>
    </row>
    <row r="14" spans="1:8" x14ac:dyDescent="0.25">
      <c r="C14" s="39" t="s">
        <v>338</v>
      </c>
      <c r="D14" s="104">
        <v>0</v>
      </c>
      <c r="E14" s="104">
        <v>0</v>
      </c>
      <c r="F14" s="104">
        <v>0.31</v>
      </c>
      <c r="G14" s="104">
        <v>0.31</v>
      </c>
      <c r="H14" s="104">
        <v>0</v>
      </c>
    </row>
    <row r="15" spans="1:8" x14ac:dyDescent="0.25">
      <c r="B15" s="39" t="s">
        <v>3</v>
      </c>
      <c r="C15" s="39" t="s">
        <v>337</v>
      </c>
      <c r="D15" s="104">
        <v>0</v>
      </c>
      <c r="E15" s="104">
        <v>0</v>
      </c>
      <c r="F15" s="104">
        <v>1</v>
      </c>
      <c r="G15" s="104">
        <v>1</v>
      </c>
      <c r="H15" s="104">
        <v>0</v>
      </c>
    </row>
    <row r="16" spans="1:8" x14ac:dyDescent="0.25">
      <c r="C16" s="39" t="s">
        <v>338</v>
      </c>
      <c r="D16" s="104">
        <v>0</v>
      </c>
      <c r="E16" s="104">
        <v>0</v>
      </c>
      <c r="F16" s="104">
        <v>0.14000000000000001</v>
      </c>
      <c r="G16" s="104">
        <v>0.14000000000000001</v>
      </c>
      <c r="H16" s="104">
        <v>0</v>
      </c>
    </row>
    <row r="17" spans="1:8" x14ac:dyDescent="0.25">
      <c r="A17" s="39" t="s">
        <v>167</v>
      </c>
      <c r="B17" s="39" t="s">
        <v>207</v>
      </c>
      <c r="C17" s="39" t="s">
        <v>337</v>
      </c>
      <c r="D17" s="104">
        <v>0</v>
      </c>
      <c r="E17" s="104">
        <v>0</v>
      </c>
      <c r="F17" s="104">
        <v>1</v>
      </c>
      <c r="G17" s="104">
        <v>1</v>
      </c>
      <c r="H17" s="104">
        <v>1</v>
      </c>
    </row>
    <row r="18" spans="1:8" x14ac:dyDescent="0.25">
      <c r="C18" s="39" t="s">
        <v>338</v>
      </c>
      <c r="D18" s="104">
        <v>0</v>
      </c>
      <c r="E18" s="104">
        <v>0</v>
      </c>
      <c r="F18" s="104">
        <v>0.68</v>
      </c>
      <c r="G18" s="104">
        <v>0.68</v>
      </c>
      <c r="H18" s="104">
        <v>0.68</v>
      </c>
    </row>
    <row r="19" spans="1:8" x14ac:dyDescent="0.25">
      <c r="B19" s="39" t="s">
        <v>3</v>
      </c>
      <c r="C19" s="39" t="s">
        <v>337</v>
      </c>
      <c r="D19" s="104">
        <v>0</v>
      </c>
      <c r="E19" s="104">
        <v>0</v>
      </c>
      <c r="F19" s="104">
        <v>1</v>
      </c>
      <c r="G19" s="104">
        <v>1</v>
      </c>
      <c r="H19" s="104">
        <v>1</v>
      </c>
    </row>
    <row r="20" spans="1:8" x14ac:dyDescent="0.25">
      <c r="C20" s="39" t="s">
        <v>338</v>
      </c>
      <c r="D20" s="104">
        <v>0</v>
      </c>
      <c r="E20" s="104">
        <v>0</v>
      </c>
      <c r="F20" s="104">
        <v>0.6</v>
      </c>
      <c r="G20" s="104">
        <v>0.6</v>
      </c>
      <c r="H20" s="104">
        <v>0.6</v>
      </c>
    </row>
    <row r="21" spans="1:8" x14ac:dyDescent="0.25">
      <c r="A21" s="39" t="s">
        <v>173</v>
      </c>
      <c r="B21" s="39" t="s">
        <v>92</v>
      </c>
      <c r="C21" s="39" t="s">
        <v>337</v>
      </c>
      <c r="D21" s="104">
        <v>1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339</v>
      </c>
      <c r="D22" s="104">
        <v>0.13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171</v>
      </c>
      <c r="B23" s="39" t="s">
        <v>92</v>
      </c>
      <c r="C23" s="39" t="s">
        <v>337</v>
      </c>
      <c r="D23" s="104">
        <v>1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339</v>
      </c>
      <c r="D24" s="104">
        <v>0.13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172</v>
      </c>
      <c r="B25" s="39" t="s">
        <v>92</v>
      </c>
      <c r="C25" s="39" t="s">
        <v>337</v>
      </c>
      <c r="D25" s="104">
        <v>1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339</v>
      </c>
      <c r="D26" s="104">
        <v>0.13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200</v>
      </c>
      <c r="B27" s="39" t="s">
        <v>84</v>
      </c>
      <c r="C27" s="39" t="s">
        <v>337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339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338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201</v>
      </c>
      <c r="B30" s="39" t="s">
        <v>84</v>
      </c>
      <c r="C30" s="39" t="s">
        <v>337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339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338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199</v>
      </c>
      <c r="B33" s="39" t="s">
        <v>84</v>
      </c>
      <c r="C33" s="39" t="s">
        <v>337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339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338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198</v>
      </c>
      <c r="B36" s="39" t="s">
        <v>84</v>
      </c>
      <c r="C36" s="39" t="s">
        <v>337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339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338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197</v>
      </c>
      <c r="B39" s="39" t="s">
        <v>84</v>
      </c>
      <c r="C39" s="39" t="s">
        <v>337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339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338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203</v>
      </c>
      <c r="B42" s="39" t="s">
        <v>84</v>
      </c>
      <c r="C42" s="39" t="s">
        <v>337</v>
      </c>
      <c r="D42" s="104">
        <v>0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C43" s="39" t="s">
        <v>339</v>
      </c>
      <c r="D43" s="104">
        <v>0</v>
      </c>
      <c r="E43" s="104">
        <v>0</v>
      </c>
      <c r="F43" s="104">
        <v>0</v>
      </c>
      <c r="G43" s="104">
        <v>0</v>
      </c>
      <c r="H43" s="104">
        <v>0</v>
      </c>
    </row>
    <row r="44" spans="1:8" x14ac:dyDescent="0.25">
      <c r="C44" s="39" t="s">
        <v>338</v>
      </c>
      <c r="D44" s="104">
        <v>0.09</v>
      </c>
      <c r="E44" s="104">
        <v>0.09</v>
      </c>
      <c r="F44" s="104">
        <v>0.09</v>
      </c>
      <c r="G44" s="104">
        <v>0.09</v>
      </c>
      <c r="H44" s="104">
        <v>0.09</v>
      </c>
    </row>
    <row r="45" spans="1:8" x14ac:dyDescent="0.25">
      <c r="B45" s="39" t="s">
        <v>102</v>
      </c>
      <c r="C45" s="39" t="s">
        <v>337</v>
      </c>
      <c r="D45" s="104">
        <v>0</v>
      </c>
      <c r="E45" s="104">
        <v>1</v>
      </c>
      <c r="F45" s="104">
        <v>1</v>
      </c>
      <c r="G45" s="104">
        <v>1</v>
      </c>
      <c r="H45" s="104">
        <v>1</v>
      </c>
    </row>
    <row r="46" spans="1:8" x14ac:dyDescent="0.25">
      <c r="C46" s="39" t="s">
        <v>339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</row>
    <row r="47" spans="1:8" x14ac:dyDescent="0.25">
      <c r="C47" s="39" t="s">
        <v>338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</row>
    <row r="48" spans="1:8" x14ac:dyDescent="0.25">
      <c r="A48" s="39" t="s">
        <v>192</v>
      </c>
      <c r="B48" s="39" t="s">
        <v>84</v>
      </c>
      <c r="C48" s="39" t="s">
        <v>337</v>
      </c>
      <c r="D48" s="104">
        <v>1</v>
      </c>
      <c r="E48" s="104">
        <v>1</v>
      </c>
      <c r="F48" s="104">
        <v>1</v>
      </c>
      <c r="G48" s="104">
        <v>1</v>
      </c>
      <c r="H48" s="104">
        <v>1</v>
      </c>
    </row>
    <row r="49" spans="1:8" x14ac:dyDescent="0.25">
      <c r="C49" s="39" t="s">
        <v>339</v>
      </c>
      <c r="D49" s="104">
        <v>0.69</v>
      </c>
      <c r="E49" s="104">
        <v>0.69</v>
      </c>
      <c r="F49" s="104">
        <v>0.69</v>
      </c>
      <c r="G49" s="104">
        <v>0.69</v>
      </c>
      <c r="H49" s="104">
        <v>0.69</v>
      </c>
    </row>
    <row r="50" spans="1:8" x14ac:dyDescent="0.25">
      <c r="A50" s="39" t="s">
        <v>202</v>
      </c>
      <c r="B50" s="39" t="s">
        <v>84</v>
      </c>
      <c r="C50" s="39" t="s">
        <v>337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1:8" x14ac:dyDescent="0.25">
      <c r="C51" s="39" t="s">
        <v>339</v>
      </c>
      <c r="D51" s="104">
        <v>0.76</v>
      </c>
      <c r="E51" s="104">
        <v>0.76</v>
      </c>
      <c r="F51" s="104">
        <v>0.76</v>
      </c>
      <c r="G51" s="104">
        <v>0.76</v>
      </c>
      <c r="H51" s="104">
        <v>0.76</v>
      </c>
    </row>
    <row r="52" spans="1:8" x14ac:dyDescent="0.25">
      <c r="A52" s="39" t="s">
        <v>182</v>
      </c>
      <c r="B52" s="39" t="s">
        <v>96</v>
      </c>
      <c r="C52" s="39" t="s">
        <v>337</v>
      </c>
      <c r="D52" s="104">
        <v>1</v>
      </c>
      <c r="E52" s="104">
        <v>0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339</v>
      </c>
      <c r="D53" s="104">
        <v>0.51</v>
      </c>
      <c r="E53" s="104">
        <v>0</v>
      </c>
      <c r="F53" s="104">
        <v>0</v>
      </c>
      <c r="G53" s="104">
        <v>0</v>
      </c>
      <c r="H53" s="104">
        <v>0</v>
      </c>
    </row>
    <row r="55" spans="1:8" s="107" customFormat="1" ht="13" x14ac:dyDescent="0.3">
      <c r="A55" s="110" t="s">
        <v>329</v>
      </c>
      <c r="B55" s="111"/>
      <c r="C55" s="111"/>
    </row>
    <row r="56" spans="1:8" ht="13" x14ac:dyDescent="0.3">
      <c r="A56" s="29" t="s">
        <v>163</v>
      </c>
      <c r="B56" s="29" t="s">
        <v>340</v>
      </c>
      <c r="C56" s="96" t="s">
        <v>9</v>
      </c>
      <c r="D56" s="29" t="s">
        <v>78</v>
      </c>
      <c r="E56" s="29" t="s">
        <v>74</v>
      </c>
      <c r="F56" s="29" t="s">
        <v>77</v>
      </c>
      <c r="G56" s="29" t="s">
        <v>75</v>
      </c>
      <c r="H56" s="29" t="s">
        <v>76</v>
      </c>
    </row>
    <row r="57" spans="1:8" x14ac:dyDescent="0.25">
      <c r="A57" s="39" t="s">
        <v>196</v>
      </c>
      <c r="B57" s="39" t="s">
        <v>84</v>
      </c>
      <c r="C57" s="39" t="s">
        <v>337</v>
      </c>
      <c r="D57" s="104">
        <f>IF($C2="Affected fraction",D2,IF(D2=1,1,D2*0.9))</f>
        <v>0</v>
      </c>
      <c r="E57" s="104">
        <f t="shared" ref="E57:H57" si="0">IF($C2="Affected fraction",E2,IF(E2=1,1,E2*0.9))</f>
        <v>0</v>
      </c>
      <c r="F57" s="104">
        <f t="shared" si="0"/>
        <v>1</v>
      </c>
      <c r="G57" s="104">
        <f t="shared" si="0"/>
        <v>1</v>
      </c>
      <c r="H57" s="104">
        <f t="shared" si="0"/>
        <v>1</v>
      </c>
    </row>
    <row r="58" spans="1:8" x14ac:dyDescent="0.25">
      <c r="C58" s="39" t="s">
        <v>339</v>
      </c>
      <c r="D58" s="104">
        <f t="shared" ref="D58:E59" si="1">IF($C3="Affected fraction",D3,IF(D3=1,1,D3*0.9))</f>
        <v>0</v>
      </c>
      <c r="E58" s="104">
        <f t="shared" si="1"/>
        <v>0</v>
      </c>
      <c r="F58" s="104">
        <v>0.02</v>
      </c>
      <c r="G58" s="104">
        <v>0.02</v>
      </c>
      <c r="H58" s="104">
        <v>0.02</v>
      </c>
    </row>
    <row r="59" spans="1:8" x14ac:dyDescent="0.25">
      <c r="C59" s="39" t="s">
        <v>338</v>
      </c>
      <c r="D59" s="104">
        <f t="shared" si="1"/>
        <v>0</v>
      </c>
      <c r="E59" s="104">
        <f t="shared" si="1"/>
        <v>0</v>
      </c>
      <c r="F59" s="104">
        <v>0.13</v>
      </c>
      <c r="G59" s="104">
        <v>0.13</v>
      </c>
      <c r="H59" s="104">
        <v>0.13</v>
      </c>
    </row>
    <row r="60" spans="1:8" x14ac:dyDescent="0.25">
      <c r="A60" s="39" t="s">
        <v>193</v>
      </c>
      <c r="B60" s="39" t="s">
        <v>207</v>
      </c>
      <c r="C60" s="39" t="s">
        <v>337</v>
      </c>
      <c r="D60" s="104">
        <v>0</v>
      </c>
      <c r="E60" s="104">
        <v>0</v>
      </c>
      <c r="F60" s="104">
        <v>1</v>
      </c>
      <c r="G60" s="104">
        <v>1</v>
      </c>
      <c r="H60" s="104">
        <v>0</v>
      </c>
    </row>
    <row r="61" spans="1:8" x14ac:dyDescent="0.25">
      <c r="C61" s="39" t="s">
        <v>338</v>
      </c>
      <c r="D61" s="104">
        <v>0</v>
      </c>
      <c r="E61" s="104">
        <v>0</v>
      </c>
      <c r="F61" s="104">
        <v>0</v>
      </c>
      <c r="G61" s="104">
        <v>0</v>
      </c>
      <c r="H61" s="104">
        <v>0</v>
      </c>
    </row>
    <row r="62" spans="1:8" x14ac:dyDescent="0.25">
      <c r="B62" s="39" t="s">
        <v>3</v>
      </c>
      <c r="C62" s="39" t="s">
        <v>337</v>
      </c>
      <c r="D62" s="104">
        <v>0</v>
      </c>
      <c r="E62" s="104">
        <v>0</v>
      </c>
      <c r="F62" s="104">
        <v>1</v>
      </c>
      <c r="G62" s="104">
        <v>1</v>
      </c>
      <c r="H62" s="104">
        <v>0</v>
      </c>
    </row>
    <row r="63" spans="1:8" x14ac:dyDescent="0.25">
      <c r="C63" s="39" t="s">
        <v>338</v>
      </c>
      <c r="D63" s="104">
        <v>0</v>
      </c>
      <c r="E63" s="104">
        <v>0</v>
      </c>
      <c r="F63" s="104">
        <v>0</v>
      </c>
      <c r="G63" s="104">
        <v>0</v>
      </c>
      <c r="H63" s="104">
        <v>0</v>
      </c>
    </row>
    <row r="64" spans="1:8" x14ac:dyDescent="0.25">
      <c r="A64" s="39" t="s">
        <v>184</v>
      </c>
      <c r="B64" s="39" t="s">
        <v>207</v>
      </c>
      <c r="C64" s="39" t="s">
        <v>337</v>
      </c>
      <c r="D64" s="104">
        <v>0</v>
      </c>
      <c r="E64" s="104">
        <v>0</v>
      </c>
      <c r="F64" s="104">
        <v>1</v>
      </c>
      <c r="G64" s="104">
        <v>1</v>
      </c>
      <c r="H64" s="104">
        <v>0</v>
      </c>
    </row>
    <row r="65" spans="1:8" x14ac:dyDescent="0.25">
      <c r="C65" s="39" t="s">
        <v>338</v>
      </c>
      <c r="D65" s="104">
        <v>0</v>
      </c>
      <c r="E65" s="104">
        <v>0</v>
      </c>
      <c r="F65" s="104">
        <v>0</v>
      </c>
      <c r="G65" s="104">
        <v>0</v>
      </c>
      <c r="H65" s="104">
        <v>0</v>
      </c>
    </row>
    <row r="66" spans="1:8" x14ac:dyDescent="0.25">
      <c r="B66" s="39" t="s">
        <v>3</v>
      </c>
      <c r="C66" s="39" t="s">
        <v>337</v>
      </c>
      <c r="D66" s="104">
        <v>0</v>
      </c>
      <c r="E66" s="104">
        <v>0</v>
      </c>
      <c r="F66" s="104">
        <v>1</v>
      </c>
      <c r="G66" s="104">
        <v>1</v>
      </c>
      <c r="H66" s="104">
        <v>0</v>
      </c>
    </row>
    <row r="67" spans="1:8" x14ac:dyDescent="0.25">
      <c r="C67" s="39" t="s">
        <v>338</v>
      </c>
      <c r="D67" s="104">
        <v>0</v>
      </c>
      <c r="E67" s="104">
        <v>0</v>
      </c>
      <c r="F67" s="104">
        <v>0</v>
      </c>
      <c r="G67" s="104">
        <v>0</v>
      </c>
      <c r="H67" s="104">
        <v>0</v>
      </c>
    </row>
    <row r="68" spans="1:8" x14ac:dyDescent="0.25">
      <c r="A68" s="39" t="s">
        <v>204</v>
      </c>
      <c r="B68" s="39" t="s">
        <v>207</v>
      </c>
      <c r="C68" s="39" t="s">
        <v>337</v>
      </c>
      <c r="D68" s="104">
        <v>0</v>
      </c>
      <c r="E68" s="104">
        <v>0</v>
      </c>
      <c r="F68" s="104">
        <v>1</v>
      </c>
      <c r="G68" s="104">
        <v>1</v>
      </c>
      <c r="H68" s="104">
        <v>0</v>
      </c>
    </row>
    <row r="69" spans="1:8" x14ac:dyDescent="0.25">
      <c r="C69" s="39" t="s">
        <v>338</v>
      </c>
      <c r="D69" s="104">
        <f t="shared" ref="D69:H77" si="2">IF($C14="Affected fraction",D14,IF(D14=1,1,D14*0.9))</f>
        <v>0</v>
      </c>
      <c r="E69" s="104">
        <f>IF($C14="Affected fraction",E14,IF(E14=1,1,E14*0.9))</f>
        <v>0</v>
      </c>
      <c r="F69" s="104">
        <v>0.14000000000000001</v>
      </c>
      <c r="G69" s="104">
        <v>0.14000000000000001</v>
      </c>
      <c r="H69" s="104">
        <f t="shared" si="2"/>
        <v>0</v>
      </c>
    </row>
    <row r="70" spans="1:8" x14ac:dyDescent="0.25">
      <c r="B70" s="39" t="s">
        <v>3</v>
      </c>
      <c r="C70" s="39" t="s">
        <v>337</v>
      </c>
      <c r="D70" s="104">
        <f t="shared" si="2"/>
        <v>0</v>
      </c>
      <c r="E70" s="104">
        <f t="shared" si="2"/>
        <v>0</v>
      </c>
      <c r="F70" s="104">
        <f t="shared" si="2"/>
        <v>1</v>
      </c>
      <c r="G70" s="104">
        <f t="shared" si="2"/>
        <v>1</v>
      </c>
      <c r="H70" s="104">
        <f t="shared" si="2"/>
        <v>0</v>
      </c>
    </row>
    <row r="71" spans="1:8" x14ac:dyDescent="0.25">
      <c r="C71" s="39" t="s">
        <v>338</v>
      </c>
      <c r="D71" s="104">
        <f t="shared" si="2"/>
        <v>0</v>
      </c>
      <c r="E71" s="104">
        <f t="shared" si="2"/>
        <v>0</v>
      </c>
      <c r="F71" s="104">
        <v>7.0000000000000007E-2</v>
      </c>
      <c r="G71" s="104">
        <v>7.0000000000000007E-2</v>
      </c>
      <c r="H71" s="104">
        <f t="shared" si="2"/>
        <v>0</v>
      </c>
    </row>
    <row r="72" spans="1:8" x14ac:dyDescent="0.25">
      <c r="A72" s="39" t="s">
        <v>167</v>
      </c>
      <c r="B72" s="39" t="s">
        <v>207</v>
      </c>
      <c r="C72" s="39" t="s">
        <v>337</v>
      </c>
      <c r="D72" s="104">
        <f t="shared" si="2"/>
        <v>0</v>
      </c>
      <c r="E72" s="104">
        <f t="shared" si="2"/>
        <v>0</v>
      </c>
      <c r="F72" s="104">
        <f t="shared" si="2"/>
        <v>1</v>
      </c>
      <c r="G72" s="104">
        <f t="shared" si="2"/>
        <v>1</v>
      </c>
      <c r="H72" s="104">
        <f t="shared" si="2"/>
        <v>1</v>
      </c>
    </row>
    <row r="73" spans="1:8" x14ac:dyDescent="0.25">
      <c r="C73" s="39" t="s">
        <v>338</v>
      </c>
      <c r="D73" s="104">
        <f t="shared" si="2"/>
        <v>0</v>
      </c>
      <c r="E73" s="104">
        <f t="shared" si="2"/>
        <v>0</v>
      </c>
      <c r="F73" s="104">
        <v>0.39</v>
      </c>
      <c r="G73" s="104">
        <v>0.39</v>
      </c>
      <c r="H73" s="104">
        <v>0.39</v>
      </c>
    </row>
    <row r="74" spans="1:8" x14ac:dyDescent="0.25">
      <c r="B74" s="39" t="s">
        <v>3</v>
      </c>
      <c r="C74" s="39" t="s">
        <v>337</v>
      </c>
      <c r="D74" s="104">
        <f t="shared" si="2"/>
        <v>0</v>
      </c>
      <c r="E74" s="104">
        <f t="shared" si="2"/>
        <v>0</v>
      </c>
      <c r="F74" s="104">
        <f t="shared" si="2"/>
        <v>1</v>
      </c>
      <c r="G74" s="104">
        <f t="shared" si="2"/>
        <v>1</v>
      </c>
      <c r="H74" s="104">
        <f t="shared" si="2"/>
        <v>1</v>
      </c>
    </row>
    <row r="75" spans="1:8" x14ac:dyDescent="0.25">
      <c r="C75" s="39" t="s">
        <v>338</v>
      </c>
      <c r="D75" s="104">
        <f t="shared" si="2"/>
        <v>0</v>
      </c>
      <c r="E75" s="104">
        <f t="shared" si="2"/>
        <v>0</v>
      </c>
      <c r="F75" s="104">
        <v>0.32</v>
      </c>
      <c r="G75" s="104">
        <v>0.32</v>
      </c>
      <c r="H75" s="104">
        <v>0.32</v>
      </c>
    </row>
    <row r="76" spans="1:8" x14ac:dyDescent="0.25">
      <c r="A76" s="39" t="s">
        <v>173</v>
      </c>
      <c r="B76" s="39" t="s">
        <v>92</v>
      </c>
      <c r="C76" s="39" t="s">
        <v>337</v>
      </c>
      <c r="D76" s="104">
        <f t="shared" si="2"/>
        <v>1</v>
      </c>
      <c r="E76" s="104">
        <f t="shared" si="2"/>
        <v>0</v>
      </c>
      <c r="F76" s="104">
        <f t="shared" si="2"/>
        <v>0</v>
      </c>
      <c r="G76" s="104">
        <f t="shared" si="2"/>
        <v>0</v>
      </c>
      <c r="H76" s="104">
        <f t="shared" si="2"/>
        <v>0</v>
      </c>
    </row>
    <row r="77" spans="1:8" x14ac:dyDescent="0.25">
      <c r="C77" s="39" t="s">
        <v>339</v>
      </c>
      <c r="D77" s="104">
        <v>0.11</v>
      </c>
      <c r="E77" s="104">
        <f t="shared" si="2"/>
        <v>0</v>
      </c>
      <c r="F77" s="104">
        <f t="shared" si="2"/>
        <v>0</v>
      </c>
      <c r="G77" s="104">
        <f t="shared" si="2"/>
        <v>0</v>
      </c>
      <c r="H77" s="104">
        <f t="shared" si="2"/>
        <v>0</v>
      </c>
    </row>
    <row r="78" spans="1:8" x14ac:dyDescent="0.25">
      <c r="A78" s="39" t="s">
        <v>171</v>
      </c>
      <c r="B78" s="39" t="s">
        <v>92</v>
      </c>
      <c r="C78" s="39" t="s">
        <v>337</v>
      </c>
      <c r="D78" s="104">
        <f t="shared" ref="D78:H79" si="3">IF($C23="Affected fraction",D23,IF(D23=1,1,D23*0.9))</f>
        <v>1</v>
      </c>
      <c r="E78" s="104">
        <f t="shared" si="3"/>
        <v>0</v>
      </c>
      <c r="F78" s="104">
        <f t="shared" si="3"/>
        <v>0</v>
      </c>
      <c r="G78" s="104">
        <f t="shared" si="3"/>
        <v>0</v>
      </c>
      <c r="H78" s="104">
        <f t="shared" si="3"/>
        <v>0</v>
      </c>
    </row>
    <row r="79" spans="1:8" x14ac:dyDescent="0.25">
      <c r="C79" s="39" t="s">
        <v>339</v>
      </c>
      <c r="D79" s="104">
        <v>0.11</v>
      </c>
      <c r="E79" s="104">
        <f t="shared" si="3"/>
        <v>0</v>
      </c>
      <c r="F79" s="104">
        <f t="shared" si="3"/>
        <v>0</v>
      </c>
      <c r="G79" s="104">
        <f t="shared" si="3"/>
        <v>0</v>
      </c>
      <c r="H79" s="104">
        <f t="shared" si="3"/>
        <v>0</v>
      </c>
    </row>
    <row r="80" spans="1:8" x14ac:dyDescent="0.25">
      <c r="A80" s="39" t="s">
        <v>172</v>
      </c>
      <c r="B80" s="39" t="s">
        <v>92</v>
      </c>
      <c r="C80" s="39" t="s">
        <v>337</v>
      </c>
      <c r="D80" s="104">
        <f t="shared" ref="D80:H81" si="4">IF($C25="Affected fraction",D25,IF(D25=1,1,D25*0.9))</f>
        <v>1</v>
      </c>
      <c r="E80" s="104">
        <f t="shared" si="4"/>
        <v>0</v>
      </c>
      <c r="F80" s="104">
        <f t="shared" si="4"/>
        <v>0</v>
      </c>
      <c r="G80" s="104">
        <f t="shared" si="4"/>
        <v>0</v>
      </c>
      <c r="H80" s="104">
        <f t="shared" si="4"/>
        <v>0</v>
      </c>
    </row>
    <row r="81" spans="1:8" x14ac:dyDescent="0.25">
      <c r="C81" s="39" t="s">
        <v>339</v>
      </c>
      <c r="D81" s="104">
        <v>0.11</v>
      </c>
      <c r="E81" s="104">
        <f t="shared" si="4"/>
        <v>0</v>
      </c>
      <c r="F81" s="104">
        <f t="shared" si="4"/>
        <v>0</v>
      </c>
      <c r="G81" s="104">
        <f t="shared" si="4"/>
        <v>0</v>
      </c>
      <c r="H81" s="104">
        <f t="shared" si="4"/>
        <v>0</v>
      </c>
    </row>
    <row r="82" spans="1:8" x14ac:dyDescent="0.25">
      <c r="A82" s="39" t="s">
        <v>200</v>
      </c>
      <c r="B82" s="39" t="s">
        <v>84</v>
      </c>
      <c r="C82" s="39" t="s">
        <v>337</v>
      </c>
      <c r="D82" s="104">
        <v>1</v>
      </c>
      <c r="E82" s="104">
        <v>1</v>
      </c>
      <c r="F82" s="104">
        <v>1</v>
      </c>
      <c r="G82" s="104">
        <v>1</v>
      </c>
      <c r="H82" s="104">
        <v>1</v>
      </c>
    </row>
    <row r="83" spans="1:8" x14ac:dyDescent="0.25">
      <c r="C83" s="39" t="s">
        <v>339</v>
      </c>
      <c r="D83" s="104">
        <v>0</v>
      </c>
      <c r="E83" s="104">
        <v>0</v>
      </c>
      <c r="F83" s="104">
        <v>0</v>
      </c>
      <c r="G83" s="104">
        <v>0</v>
      </c>
      <c r="H83" s="104">
        <v>0</v>
      </c>
    </row>
    <row r="84" spans="1:8" x14ac:dyDescent="0.25">
      <c r="C84" s="39" t="s">
        <v>338</v>
      </c>
      <c r="D84" s="104">
        <v>0</v>
      </c>
      <c r="E84" s="104">
        <v>0</v>
      </c>
      <c r="F84" s="104">
        <v>0</v>
      </c>
      <c r="G84" s="104">
        <v>0</v>
      </c>
      <c r="H84" s="104">
        <v>0</v>
      </c>
    </row>
    <row r="85" spans="1:8" x14ac:dyDescent="0.25">
      <c r="A85" s="39" t="s">
        <v>201</v>
      </c>
      <c r="B85" s="39" t="s">
        <v>84</v>
      </c>
      <c r="C85" s="39" t="s">
        <v>337</v>
      </c>
      <c r="D85" s="104">
        <v>1</v>
      </c>
      <c r="E85" s="104">
        <v>1</v>
      </c>
      <c r="F85" s="104">
        <v>1</v>
      </c>
      <c r="G85" s="104">
        <v>1</v>
      </c>
      <c r="H85" s="104">
        <v>1</v>
      </c>
    </row>
    <row r="86" spans="1:8" x14ac:dyDescent="0.25">
      <c r="C86" s="39" t="s">
        <v>339</v>
      </c>
      <c r="D86" s="104">
        <v>0</v>
      </c>
      <c r="E86" s="104">
        <v>0</v>
      </c>
      <c r="F86" s="104">
        <v>0</v>
      </c>
      <c r="G86" s="104">
        <v>0</v>
      </c>
      <c r="H86" s="104">
        <v>0</v>
      </c>
    </row>
    <row r="87" spans="1:8" x14ac:dyDescent="0.25">
      <c r="C87" s="39" t="s">
        <v>338</v>
      </c>
      <c r="D87" s="104">
        <v>0</v>
      </c>
      <c r="E87" s="104">
        <v>0</v>
      </c>
      <c r="F87" s="104">
        <v>0</v>
      </c>
      <c r="G87" s="104">
        <v>0</v>
      </c>
      <c r="H87" s="104">
        <v>0</v>
      </c>
    </row>
    <row r="88" spans="1:8" x14ac:dyDescent="0.25">
      <c r="A88" s="39" t="s">
        <v>199</v>
      </c>
      <c r="B88" s="39" t="s">
        <v>84</v>
      </c>
      <c r="C88" s="39" t="s">
        <v>337</v>
      </c>
      <c r="D88" s="104">
        <v>1</v>
      </c>
      <c r="E88" s="104">
        <v>1</v>
      </c>
      <c r="F88" s="104">
        <v>1</v>
      </c>
      <c r="G88" s="104">
        <v>1</v>
      </c>
      <c r="H88" s="104">
        <v>1</v>
      </c>
    </row>
    <row r="89" spans="1:8" x14ac:dyDescent="0.25">
      <c r="C89" s="39" t="s">
        <v>339</v>
      </c>
      <c r="D89" s="104">
        <v>0</v>
      </c>
      <c r="E89" s="104">
        <v>0</v>
      </c>
      <c r="F89" s="104">
        <v>0</v>
      </c>
      <c r="G89" s="104">
        <v>0</v>
      </c>
      <c r="H89" s="104">
        <v>0</v>
      </c>
    </row>
    <row r="90" spans="1:8" x14ac:dyDescent="0.25">
      <c r="C90" s="39" t="s">
        <v>338</v>
      </c>
      <c r="D90" s="104">
        <v>0</v>
      </c>
      <c r="E90" s="104">
        <v>0</v>
      </c>
      <c r="F90" s="104">
        <v>0</v>
      </c>
      <c r="G90" s="104">
        <v>0</v>
      </c>
      <c r="H90" s="104">
        <v>0</v>
      </c>
    </row>
    <row r="91" spans="1:8" x14ac:dyDescent="0.25">
      <c r="A91" s="39" t="s">
        <v>198</v>
      </c>
      <c r="B91" s="39" t="s">
        <v>84</v>
      </c>
      <c r="C91" s="39" t="s">
        <v>337</v>
      </c>
      <c r="D91" s="104">
        <v>1</v>
      </c>
      <c r="E91" s="104">
        <v>1</v>
      </c>
      <c r="F91" s="104">
        <v>1</v>
      </c>
      <c r="G91" s="104">
        <v>1</v>
      </c>
      <c r="H91" s="104">
        <v>1</v>
      </c>
    </row>
    <row r="92" spans="1:8" x14ac:dyDescent="0.25">
      <c r="C92" s="39" t="s">
        <v>339</v>
      </c>
      <c r="D92" s="104">
        <v>0</v>
      </c>
      <c r="E92" s="104">
        <v>0</v>
      </c>
      <c r="F92" s="104">
        <v>0</v>
      </c>
      <c r="G92" s="104">
        <v>0</v>
      </c>
      <c r="H92" s="104">
        <v>0</v>
      </c>
    </row>
    <row r="93" spans="1:8" x14ac:dyDescent="0.25">
      <c r="C93" s="39" t="s">
        <v>338</v>
      </c>
      <c r="D93" s="104">
        <v>0</v>
      </c>
      <c r="E93" s="104">
        <v>0</v>
      </c>
      <c r="F93" s="104">
        <v>0</v>
      </c>
      <c r="G93" s="104">
        <v>0</v>
      </c>
      <c r="H93" s="104">
        <v>0</v>
      </c>
    </row>
    <row r="94" spans="1:8" x14ac:dyDescent="0.25">
      <c r="A94" s="39" t="s">
        <v>197</v>
      </c>
      <c r="B94" s="39" t="s">
        <v>84</v>
      </c>
      <c r="C94" s="39" t="s">
        <v>337</v>
      </c>
      <c r="D94" s="104">
        <v>1</v>
      </c>
      <c r="E94" s="104">
        <v>1</v>
      </c>
      <c r="F94" s="104">
        <v>1</v>
      </c>
      <c r="G94" s="104">
        <v>1</v>
      </c>
      <c r="H94" s="104">
        <v>1</v>
      </c>
    </row>
    <row r="95" spans="1:8" x14ac:dyDescent="0.25">
      <c r="C95" s="39" t="s">
        <v>339</v>
      </c>
      <c r="D95" s="104">
        <v>0</v>
      </c>
      <c r="E95" s="104">
        <v>0</v>
      </c>
      <c r="F95" s="104">
        <v>0</v>
      </c>
      <c r="G95" s="104">
        <v>0</v>
      </c>
      <c r="H95" s="104">
        <v>0</v>
      </c>
    </row>
    <row r="96" spans="1:8" x14ac:dyDescent="0.25">
      <c r="C96" s="39" t="s">
        <v>338</v>
      </c>
      <c r="D96" s="104">
        <v>0</v>
      </c>
      <c r="E96" s="104">
        <v>0</v>
      </c>
      <c r="F96" s="104">
        <v>0</v>
      </c>
      <c r="G96" s="104">
        <v>0</v>
      </c>
      <c r="H96" s="104">
        <v>0</v>
      </c>
    </row>
    <row r="97" spans="1:8" x14ac:dyDescent="0.25">
      <c r="A97" s="39" t="s">
        <v>203</v>
      </c>
      <c r="B97" s="39" t="s">
        <v>84</v>
      </c>
      <c r="C97" s="39" t="s">
        <v>337</v>
      </c>
      <c r="D97" s="104">
        <f t="shared" ref="D97:H97" si="5">IF($C42="Affected fraction",D42,IF(D42=1,1,D42*0.9))</f>
        <v>0</v>
      </c>
      <c r="E97" s="104">
        <f t="shared" si="5"/>
        <v>1</v>
      </c>
      <c r="F97" s="104">
        <f t="shared" si="5"/>
        <v>1</v>
      </c>
      <c r="G97" s="104">
        <f t="shared" si="5"/>
        <v>1</v>
      </c>
      <c r="H97" s="104">
        <f t="shared" si="5"/>
        <v>1</v>
      </c>
    </row>
    <row r="98" spans="1:8" x14ac:dyDescent="0.25">
      <c r="C98" s="39" t="s">
        <v>339</v>
      </c>
      <c r="D98" s="104">
        <v>0</v>
      </c>
      <c r="E98" s="104">
        <v>0</v>
      </c>
      <c r="F98" s="104">
        <v>0</v>
      </c>
      <c r="G98" s="104">
        <v>0</v>
      </c>
      <c r="H98" s="104">
        <v>0</v>
      </c>
    </row>
    <row r="99" spans="1:8" x14ac:dyDescent="0.25">
      <c r="C99" s="39" t="s">
        <v>338</v>
      </c>
      <c r="D99" s="104">
        <v>7.0000000000000007E-2</v>
      </c>
      <c r="E99" s="104">
        <v>7.0000000000000007E-2</v>
      </c>
      <c r="F99" s="104">
        <v>7.0000000000000007E-2</v>
      </c>
      <c r="G99" s="104">
        <v>7.0000000000000007E-2</v>
      </c>
      <c r="H99" s="104">
        <v>7.0000000000000007E-2</v>
      </c>
    </row>
    <row r="100" spans="1:8" x14ac:dyDescent="0.25">
      <c r="B100" s="39" t="s">
        <v>102</v>
      </c>
      <c r="C100" s="39" t="s">
        <v>337</v>
      </c>
      <c r="D100" s="104">
        <v>0</v>
      </c>
      <c r="E100" s="104">
        <v>1</v>
      </c>
      <c r="F100" s="104">
        <v>1</v>
      </c>
      <c r="G100" s="104">
        <v>1</v>
      </c>
      <c r="H100" s="104">
        <v>1</v>
      </c>
    </row>
    <row r="101" spans="1:8" x14ac:dyDescent="0.25">
      <c r="C101" s="39" t="s">
        <v>339</v>
      </c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</row>
    <row r="102" spans="1:8" x14ac:dyDescent="0.25">
      <c r="C102" s="39" t="s">
        <v>338</v>
      </c>
      <c r="D102" s="104">
        <v>0</v>
      </c>
      <c r="E102" s="104">
        <v>0</v>
      </c>
      <c r="F102" s="104">
        <v>0</v>
      </c>
      <c r="G102" s="104">
        <v>0</v>
      </c>
      <c r="H102" s="104">
        <v>0</v>
      </c>
    </row>
    <row r="103" spans="1:8" x14ac:dyDescent="0.25">
      <c r="A103" s="39" t="s">
        <v>192</v>
      </c>
      <c r="B103" s="39" t="s">
        <v>84</v>
      </c>
      <c r="C103" s="39" t="s">
        <v>337</v>
      </c>
      <c r="D103" s="104">
        <v>1</v>
      </c>
      <c r="E103" s="104">
        <v>1</v>
      </c>
      <c r="F103" s="104">
        <v>1</v>
      </c>
      <c r="G103" s="104">
        <v>1</v>
      </c>
      <c r="H103" s="104">
        <v>1</v>
      </c>
    </row>
    <row r="104" spans="1:8" x14ac:dyDescent="0.25">
      <c r="C104" s="39" t="s">
        <v>339</v>
      </c>
      <c r="D104" s="104">
        <v>0.51</v>
      </c>
      <c r="E104" s="104">
        <v>0.51</v>
      </c>
      <c r="F104" s="104">
        <v>0.51</v>
      </c>
      <c r="G104" s="104">
        <v>0.51</v>
      </c>
      <c r="H104" s="104">
        <v>0.51</v>
      </c>
    </row>
    <row r="105" spans="1:8" x14ac:dyDescent="0.25">
      <c r="A105" s="39" t="s">
        <v>202</v>
      </c>
      <c r="B105" s="39" t="s">
        <v>84</v>
      </c>
      <c r="C105" s="39" t="s">
        <v>337</v>
      </c>
      <c r="D105" s="104">
        <v>1</v>
      </c>
      <c r="E105" s="104">
        <v>1</v>
      </c>
      <c r="F105" s="104">
        <v>1</v>
      </c>
      <c r="G105" s="104">
        <v>1</v>
      </c>
      <c r="H105" s="104">
        <v>1</v>
      </c>
    </row>
    <row r="106" spans="1:8" x14ac:dyDescent="0.25">
      <c r="C106" s="39" t="s">
        <v>339</v>
      </c>
      <c r="D106" s="104">
        <v>0.62</v>
      </c>
      <c r="E106" s="104">
        <v>0.62</v>
      </c>
      <c r="F106" s="104">
        <v>0.62</v>
      </c>
      <c r="G106" s="104">
        <v>0.62</v>
      </c>
      <c r="H106" s="104">
        <v>0.62</v>
      </c>
    </row>
    <row r="107" spans="1:8" x14ac:dyDescent="0.25">
      <c r="A107" s="39" t="s">
        <v>182</v>
      </c>
      <c r="B107" s="39" t="s">
        <v>96</v>
      </c>
      <c r="C107" s="39" t="s">
        <v>337</v>
      </c>
      <c r="D107" s="104">
        <v>1</v>
      </c>
      <c r="E107" s="104">
        <v>0</v>
      </c>
      <c r="F107" s="104">
        <v>0</v>
      </c>
      <c r="G107" s="104">
        <v>0</v>
      </c>
      <c r="H107" s="104">
        <v>0</v>
      </c>
    </row>
    <row r="108" spans="1:8" x14ac:dyDescent="0.25">
      <c r="C108" s="39" t="s">
        <v>339</v>
      </c>
      <c r="D108" s="104">
        <v>0.18</v>
      </c>
      <c r="E108" s="104">
        <v>0</v>
      </c>
      <c r="F108" s="104">
        <v>0</v>
      </c>
      <c r="G108" s="104">
        <v>0</v>
      </c>
      <c r="H108" s="104">
        <v>0</v>
      </c>
    </row>
    <row r="110" spans="1:8" s="107" customFormat="1" ht="13" x14ac:dyDescent="0.3">
      <c r="A110" s="110" t="s">
        <v>336</v>
      </c>
      <c r="B110" s="111"/>
      <c r="C110" s="111"/>
    </row>
    <row r="111" spans="1:8" ht="13" x14ac:dyDescent="0.3">
      <c r="A111" s="29" t="s">
        <v>163</v>
      </c>
      <c r="B111" s="29" t="s">
        <v>340</v>
      </c>
      <c r="C111" s="96" t="s">
        <v>9</v>
      </c>
      <c r="D111" s="29" t="s">
        <v>78</v>
      </c>
      <c r="E111" s="29" t="s">
        <v>74</v>
      </c>
      <c r="F111" s="29" t="s">
        <v>77</v>
      </c>
      <c r="G111" s="29" t="s">
        <v>75</v>
      </c>
      <c r="H111" s="29" t="s">
        <v>76</v>
      </c>
    </row>
    <row r="112" spans="1:8" x14ac:dyDescent="0.25">
      <c r="A112" s="39" t="s">
        <v>196</v>
      </c>
      <c r="B112" s="39" t="s">
        <v>84</v>
      </c>
      <c r="C112" s="39" t="s">
        <v>337</v>
      </c>
      <c r="D112" s="104">
        <f>IF($C2="Affected fraction",D2,IF(D2=1,1,D2*1.05))</f>
        <v>0</v>
      </c>
      <c r="E112" s="104">
        <f t="shared" ref="E112" si="6">IF($C2="Affected fraction",E2,IF(E2=1,1,E2*1.05))</f>
        <v>0</v>
      </c>
      <c r="F112" s="104">
        <f t="shared" ref="F112:H112" si="7">IF($C57="Affected fraction",F57,IF(F57=1,1,F57*0.9))</f>
        <v>1</v>
      </c>
      <c r="G112" s="104">
        <f t="shared" si="7"/>
        <v>1</v>
      </c>
      <c r="H112" s="104">
        <f t="shared" si="7"/>
        <v>1</v>
      </c>
    </row>
    <row r="113" spans="1:8" x14ac:dyDescent="0.25">
      <c r="C113" s="39" t="s">
        <v>339</v>
      </c>
      <c r="D113" s="104">
        <f t="shared" ref="D113:E114" si="8">IF($C3="Affected fraction",D3,IF(D3=1,1,D3*1.05))</f>
        <v>0</v>
      </c>
      <c r="E113" s="104">
        <f t="shared" si="8"/>
        <v>0</v>
      </c>
      <c r="F113" s="104">
        <v>0.21</v>
      </c>
      <c r="G113" s="104">
        <v>0.21</v>
      </c>
      <c r="H113" s="104">
        <v>0.21</v>
      </c>
    </row>
    <row r="114" spans="1:8" x14ac:dyDescent="0.25">
      <c r="C114" s="39" t="s">
        <v>338</v>
      </c>
      <c r="D114" s="104">
        <f t="shared" si="8"/>
        <v>0</v>
      </c>
      <c r="E114" s="104">
        <f t="shared" si="8"/>
        <v>0</v>
      </c>
      <c r="F114" s="104">
        <v>0.18</v>
      </c>
      <c r="G114" s="104">
        <v>0.18</v>
      </c>
      <c r="H114" s="104">
        <v>0.18</v>
      </c>
    </row>
    <row r="115" spans="1:8" x14ac:dyDescent="0.25">
      <c r="A115" s="39" t="s">
        <v>193</v>
      </c>
      <c r="B115" s="39" t="s">
        <v>207</v>
      </c>
      <c r="C115" s="39" t="s">
        <v>337</v>
      </c>
      <c r="D115" s="104">
        <v>0</v>
      </c>
      <c r="E115" s="104">
        <v>0</v>
      </c>
      <c r="F115" s="104">
        <v>1</v>
      </c>
      <c r="G115" s="104">
        <v>1</v>
      </c>
      <c r="H115" s="104">
        <v>0</v>
      </c>
    </row>
    <row r="116" spans="1:8" x14ac:dyDescent="0.25">
      <c r="C116" s="39" t="s">
        <v>338</v>
      </c>
      <c r="D116" s="104">
        <v>0</v>
      </c>
      <c r="E116" s="104">
        <v>0</v>
      </c>
      <c r="F116" s="104">
        <v>0</v>
      </c>
      <c r="G116" s="104">
        <v>0</v>
      </c>
      <c r="H116" s="104">
        <v>0</v>
      </c>
    </row>
    <row r="117" spans="1:8" x14ac:dyDescent="0.25">
      <c r="B117" s="39" t="s">
        <v>3</v>
      </c>
      <c r="C117" s="39" t="s">
        <v>337</v>
      </c>
      <c r="D117" s="104">
        <v>0</v>
      </c>
      <c r="E117" s="104">
        <v>0</v>
      </c>
      <c r="F117" s="104">
        <v>1</v>
      </c>
      <c r="G117" s="104">
        <v>1</v>
      </c>
      <c r="H117" s="104">
        <v>0</v>
      </c>
    </row>
    <row r="118" spans="1:8" x14ac:dyDescent="0.25">
      <c r="C118" s="39" t="s">
        <v>338</v>
      </c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</row>
    <row r="119" spans="1:8" x14ac:dyDescent="0.25">
      <c r="A119" s="39" t="s">
        <v>184</v>
      </c>
      <c r="B119" s="39" t="s">
        <v>207</v>
      </c>
      <c r="C119" s="39" t="s">
        <v>337</v>
      </c>
      <c r="D119" s="104">
        <v>0</v>
      </c>
      <c r="E119" s="104">
        <v>0</v>
      </c>
      <c r="F119" s="104">
        <v>1</v>
      </c>
      <c r="G119" s="104">
        <v>1</v>
      </c>
      <c r="H119" s="104">
        <v>0</v>
      </c>
    </row>
    <row r="120" spans="1:8" x14ac:dyDescent="0.25">
      <c r="C120" s="39" t="s">
        <v>338</v>
      </c>
      <c r="D120" s="104">
        <v>0</v>
      </c>
      <c r="E120" s="104">
        <v>0</v>
      </c>
      <c r="F120" s="104">
        <v>0</v>
      </c>
      <c r="G120" s="104">
        <v>0</v>
      </c>
      <c r="H120" s="104">
        <v>0</v>
      </c>
    </row>
    <row r="121" spans="1:8" x14ac:dyDescent="0.25">
      <c r="B121" s="39" t="s">
        <v>3</v>
      </c>
      <c r="C121" s="39" t="s">
        <v>337</v>
      </c>
      <c r="D121" s="104">
        <v>0</v>
      </c>
      <c r="E121" s="104">
        <v>0</v>
      </c>
      <c r="F121" s="104">
        <v>1</v>
      </c>
      <c r="G121" s="104">
        <v>1</v>
      </c>
      <c r="H121" s="104">
        <v>0</v>
      </c>
    </row>
    <row r="122" spans="1:8" x14ac:dyDescent="0.25">
      <c r="C122" s="39" t="s">
        <v>338</v>
      </c>
      <c r="D122" s="104">
        <v>0</v>
      </c>
      <c r="E122" s="104">
        <v>0</v>
      </c>
      <c r="F122" s="104">
        <v>0</v>
      </c>
      <c r="G122" s="104">
        <v>0</v>
      </c>
      <c r="H122" s="104">
        <v>0</v>
      </c>
    </row>
    <row r="123" spans="1:8" x14ac:dyDescent="0.25">
      <c r="A123" s="39" t="s">
        <v>204</v>
      </c>
      <c r="B123" s="39" t="s">
        <v>207</v>
      </c>
      <c r="C123" s="39" t="s">
        <v>337</v>
      </c>
      <c r="D123" s="104">
        <v>0</v>
      </c>
      <c r="E123" s="104">
        <v>0</v>
      </c>
      <c r="F123" s="104">
        <v>1</v>
      </c>
      <c r="G123" s="104">
        <v>1</v>
      </c>
      <c r="H123" s="104">
        <v>0</v>
      </c>
    </row>
    <row r="124" spans="1:8" x14ac:dyDescent="0.25">
      <c r="C124" s="39" t="s">
        <v>338</v>
      </c>
      <c r="D124" s="104">
        <f t="shared" ref="D124:H136" si="9">IF($C14="Affected fraction",D14,IF(D14=1,1,D14*1.05))</f>
        <v>0</v>
      </c>
      <c r="E124" s="104">
        <f t="shared" si="9"/>
        <v>0</v>
      </c>
      <c r="F124" s="104">
        <v>0.45</v>
      </c>
      <c r="G124" s="104">
        <v>0.45</v>
      </c>
      <c r="H124" s="104">
        <f t="shared" si="9"/>
        <v>0</v>
      </c>
    </row>
    <row r="125" spans="1:8" x14ac:dyDescent="0.25">
      <c r="B125" s="39" t="s">
        <v>3</v>
      </c>
      <c r="C125" s="39" t="s">
        <v>337</v>
      </c>
      <c r="D125" s="104">
        <f t="shared" si="9"/>
        <v>0</v>
      </c>
      <c r="E125" s="104">
        <f t="shared" si="9"/>
        <v>0</v>
      </c>
      <c r="F125" s="104">
        <f t="shared" si="9"/>
        <v>1</v>
      </c>
      <c r="G125" s="104">
        <f t="shared" si="9"/>
        <v>1</v>
      </c>
      <c r="H125" s="104">
        <f t="shared" si="9"/>
        <v>0</v>
      </c>
    </row>
    <row r="126" spans="1:8" x14ac:dyDescent="0.25">
      <c r="C126" s="39" t="s">
        <v>338</v>
      </c>
      <c r="D126" s="104">
        <f t="shared" si="9"/>
        <v>0</v>
      </c>
      <c r="E126" s="104">
        <f t="shared" si="9"/>
        <v>0</v>
      </c>
      <c r="F126" s="104">
        <v>0.2</v>
      </c>
      <c r="G126" s="104">
        <v>0.2</v>
      </c>
      <c r="H126" s="104">
        <f t="shared" si="9"/>
        <v>0</v>
      </c>
    </row>
    <row r="127" spans="1:8" x14ac:dyDescent="0.25">
      <c r="A127" s="39" t="s">
        <v>167</v>
      </c>
      <c r="B127" s="39" t="s">
        <v>207</v>
      </c>
      <c r="C127" s="39" t="s">
        <v>337</v>
      </c>
      <c r="D127" s="104">
        <f t="shared" si="9"/>
        <v>0</v>
      </c>
      <c r="E127" s="104">
        <f t="shared" si="9"/>
        <v>0</v>
      </c>
      <c r="F127" s="104">
        <f t="shared" si="9"/>
        <v>1</v>
      </c>
      <c r="G127" s="104">
        <f t="shared" si="9"/>
        <v>1</v>
      </c>
      <c r="H127" s="104">
        <f t="shared" si="9"/>
        <v>1</v>
      </c>
    </row>
    <row r="128" spans="1:8" x14ac:dyDescent="0.25">
      <c r="C128" s="39" t="s">
        <v>338</v>
      </c>
      <c r="D128" s="104">
        <f t="shared" si="9"/>
        <v>0</v>
      </c>
      <c r="E128" s="104">
        <f t="shared" si="9"/>
        <v>0</v>
      </c>
      <c r="F128" s="104">
        <v>0.84</v>
      </c>
      <c r="G128" s="104">
        <v>0.84</v>
      </c>
      <c r="H128" s="104">
        <v>0.84</v>
      </c>
    </row>
    <row r="129" spans="1:8" x14ac:dyDescent="0.25">
      <c r="B129" s="39" t="s">
        <v>3</v>
      </c>
      <c r="C129" s="39" t="s">
        <v>337</v>
      </c>
      <c r="D129" s="104">
        <f t="shared" si="9"/>
        <v>0</v>
      </c>
      <c r="E129" s="104">
        <f t="shared" si="9"/>
        <v>0</v>
      </c>
      <c r="F129" s="104">
        <f t="shared" ref="F129:H129" si="10">IF($C74="Affected fraction",F74,IF(F74=1,1,F74*0.9))</f>
        <v>1</v>
      </c>
      <c r="G129" s="104">
        <f t="shared" si="10"/>
        <v>1</v>
      </c>
      <c r="H129" s="104">
        <f t="shared" si="10"/>
        <v>1</v>
      </c>
    </row>
    <row r="130" spans="1:8" x14ac:dyDescent="0.25">
      <c r="C130" s="39" t="s">
        <v>338</v>
      </c>
      <c r="D130" s="104">
        <f t="shared" si="9"/>
        <v>0</v>
      </c>
      <c r="E130" s="104">
        <f t="shared" si="9"/>
        <v>0</v>
      </c>
      <c r="F130" s="104">
        <v>0.77</v>
      </c>
      <c r="G130" s="104">
        <v>0.77</v>
      </c>
      <c r="H130" s="104">
        <v>0.77</v>
      </c>
    </row>
    <row r="131" spans="1:8" x14ac:dyDescent="0.25">
      <c r="A131" s="39" t="s">
        <v>173</v>
      </c>
      <c r="B131" s="39" t="s">
        <v>92</v>
      </c>
      <c r="C131" s="39" t="s">
        <v>337</v>
      </c>
      <c r="D131" s="104">
        <f t="shared" ref="D131" si="11">IF($C76="Affected fraction",D76,IF(D76=1,1,D76*0.9))</f>
        <v>1</v>
      </c>
      <c r="E131" s="104">
        <f t="shared" si="9"/>
        <v>0</v>
      </c>
      <c r="F131" s="104">
        <f t="shared" si="9"/>
        <v>0</v>
      </c>
      <c r="G131" s="104">
        <f t="shared" si="9"/>
        <v>0</v>
      </c>
      <c r="H131" s="104">
        <f t="shared" si="9"/>
        <v>0</v>
      </c>
    </row>
    <row r="132" spans="1:8" x14ac:dyDescent="0.25">
      <c r="C132" s="39" t="s">
        <v>339</v>
      </c>
      <c r="D132" s="104">
        <v>0.16</v>
      </c>
      <c r="E132" s="104">
        <f t="shared" si="9"/>
        <v>0</v>
      </c>
      <c r="F132" s="104">
        <f t="shared" si="9"/>
        <v>0</v>
      </c>
      <c r="G132" s="104">
        <f t="shared" si="9"/>
        <v>0</v>
      </c>
      <c r="H132" s="104">
        <f t="shared" si="9"/>
        <v>0</v>
      </c>
    </row>
    <row r="133" spans="1:8" x14ac:dyDescent="0.25">
      <c r="A133" s="39" t="s">
        <v>171</v>
      </c>
      <c r="B133" s="39" t="s">
        <v>92</v>
      </c>
      <c r="C133" s="39" t="s">
        <v>337</v>
      </c>
      <c r="D133" s="104">
        <f t="shared" ref="D133" si="12">IF($C78="Affected fraction",D78,IF(D78=1,1,D78*0.9))</f>
        <v>1</v>
      </c>
      <c r="E133" s="104">
        <f t="shared" si="9"/>
        <v>0</v>
      </c>
      <c r="F133" s="104">
        <f t="shared" si="9"/>
        <v>0</v>
      </c>
      <c r="G133" s="104">
        <f t="shared" si="9"/>
        <v>0</v>
      </c>
      <c r="H133" s="104">
        <f t="shared" si="9"/>
        <v>0</v>
      </c>
    </row>
    <row r="134" spans="1:8" x14ac:dyDescent="0.25">
      <c r="C134" s="39" t="s">
        <v>339</v>
      </c>
      <c r="D134" s="104">
        <v>0.16</v>
      </c>
      <c r="E134" s="104">
        <f t="shared" si="9"/>
        <v>0</v>
      </c>
      <c r="F134" s="104">
        <f t="shared" si="9"/>
        <v>0</v>
      </c>
      <c r="G134" s="104">
        <f t="shared" si="9"/>
        <v>0</v>
      </c>
      <c r="H134" s="104">
        <f t="shared" si="9"/>
        <v>0</v>
      </c>
    </row>
    <row r="135" spans="1:8" x14ac:dyDescent="0.25">
      <c r="A135" s="39" t="s">
        <v>172</v>
      </c>
      <c r="B135" s="39" t="s">
        <v>92</v>
      </c>
      <c r="C135" s="39" t="s">
        <v>337</v>
      </c>
      <c r="D135" s="104">
        <f t="shared" ref="D135" si="13">IF($C80="Affected fraction",D80,IF(D80=1,1,D80*0.9))</f>
        <v>1</v>
      </c>
      <c r="E135" s="104">
        <f t="shared" si="9"/>
        <v>0</v>
      </c>
      <c r="F135" s="104">
        <f t="shared" si="9"/>
        <v>0</v>
      </c>
      <c r="G135" s="104">
        <f t="shared" si="9"/>
        <v>0</v>
      </c>
      <c r="H135" s="104">
        <f t="shared" si="9"/>
        <v>0</v>
      </c>
    </row>
    <row r="136" spans="1:8" x14ac:dyDescent="0.25">
      <c r="C136" s="39" t="s">
        <v>339</v>
      </c>
      <c r="D136" s="104">
        <v>0.16</v>
      </c>
      <c r="E136" s="104">
        <f t="shared" si="9"/>
        <v>0</v>
      </c>
      <c r="F136" s="104">
        <f t="shared" si="9"/>
        <v>0</v>
      </c>
      <c r="G136" s="104">
        <f t="shared" si="9"/>
        <v>0</v>
      </c>
      <c r="H136" s="104">
        <f t="shared" si="9"/>
        <v>0</v>
      </c>
    </row>
    <row r="137" spans="1:8" x14ac:dyDescent="0.25">
      <c r="A137" s="39" t="s">
        <v>200</v>
      </c>
      <c r="B137" s="39" t="s">
        <v>84</v>
      </c>
      <c r="C137" s="39" t="s">
        <v>337</v>
      </c>
      <c r="D137" s="104">
        <v>1</v>
      </c>
      <c r="E137" s="104">
        <v>1</v>
      </c>
      <c r="F137" s="104">
        <v>1</v>
      </c>
      <c r="G137" s="104">
        <v>1</v>
      </c>
      <c r="H137" s="104">
        <v>1</v>
      </c>
    </row>
    <row r="138" spans="1:8" x14ac:dyDescent="0.25">
      <c r="C138" s="39" t="s">
        <v>339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</row>
    <row r="139" spans="1:8" x14ac:dyDescent="0.25">
      <c r="C139" s="39" t="s">
        <v>338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</row>
    <row r="140" spans="1:8" x14ac:dyDescent="0.25">
      <c r="A140" s="39" t="s">
        <v>201</v>
      </c>
      <c r="B140" s="39" t="s">
        <v>84</v>
      </c>
      <c r="C140" s="39" t="s">
        <v>337</v>
      </c>
      <c r="D140" s="104">
        <v>1</v>
      </c>
      <c r="E140" s="104">
        <v>1</v>
      </c>
      <c r="F140" s="104">
        <v>1</v>
      </c>
      <c r="G140" s="104">
        <v>1</v>
      </c>
      <c r="H140" s="104">
        <v>1</v>
      </c>
    </row>
    <row r="141" spans="1:8" x14ac:dyDescent="0.25">
      <c r="C141" s="39" t="s">
        <v>339</v>
      </c>
      <c r="D141" s="104">
        <v>0</v>
      </c>
      <c r="E141" s="104">
        <v>0</v>
      </c>
      <c r="F141" s="104">
        <v>0</v>
      </c>
      <c r="G141" s="104">
        <v>0</v>
      </c>
      <c r="H141" s="104">
        <v>0</v>
      </c>
    </row>
    <row r="142" spans="1:8" x14ac:dyDescent="0.25">
      <c r="C142" s="39" t="s">
        <v>338</v>
      </c>
      <c r="D142" s="104">
        <v>0</v>
      </c>
      <c r="E142" s="104">
        <v>0</v>
      </c>
      <c r="F142" s="104">
        <v>0</v>
      </c>
      <c r="G142" s="104">
        <v>0</v>
      </c>
      <c r="H142" s="104">
        <v>0</v>
      </c>
    </row>
    <row r="143" spans="1:8" x14ac:dyDescent="0.25">
      <c r="A143" s="39" t="s">
        <v>199</v>
      </c>
      <c r="B143" s="39" t="s">
        <v>84</v>
      </c>
      <c r="C143" s="39" t="s">
        <v>337</v>
      </c>
      <c r="D143" s="104">
        <v>1</v>
      </c>
      <c r="E143" s="104">
        <v>1</v>
      </c>
      <c r="F143" s="104">
        <v>1</v>
      </c>
      <c r="G143" s="104">
        <v>1</v>
      </c>
      <c r="H143" s="104">
        <v>1</v>
      </c>
    </row>
    <row r="144" spans="1:8" x14ac:dyDescent="0.25">
      <c r="C144" s="39" t="s">
        <v>339</v>
      </c>
      <c r="D144" s="104">
        <v>0</v>
      </c>
      <c r="E144" s="104">
        <v>0</v>
      </c>
      <c r="F144" s="104">
        <v>0</v>
      </c>
      <c r="G144" s="104">
        <v>0</v>
      </c>
      <c r="H144" s="104">
        <v>0</v>
      </c>
    </row>
    <row r="145" spans="1:8" x14ac:dyDescent="0.25">
      <c r="C145" s="39" t="s">
        <v>338</v>
      </c>
      <c r="D145" s="104">
        <v>0</v>
      </c>
      <c r="E145" s="104">
        <v>0</v>
      </c>
      <c r="F145" s="104">
        <v>0</v>
      </c>
      <c r="G145" s="104">
        <v>0</v>
      </c>
      <c r="H145" s="104">
        <v>0</v>
      </c>
    </row>
    <row r="146" spans="1:8" x14ac:dyDescent="0.25">
      <c r="A146" s="39" t="s">
        <v>198</v>
      </c>
      <c r="B146" s="39" t="s">
        <v>84</v>
      </c>
      <c r="C146" s="39" t="s">
        <v>337</v>
      </c>
      <c r="D146" s="104">
        <v>1</v>
      </c>
      <c r="E146" s="104">
        <v>1</v>
      </c>
      <c r="F146" s="104">
        <v>1</v>
      </c>
      <c r="G146" s="104">
        <v>1</v>
      </c>
      <c r="H146" s="104">
        <v>1</v>
      </c>
    </row>
    <row r="147" spans="1:8" x14ac:dyDescent="0.25">
      <c r="C147" s="39" t="s">
        <v>339</v>
      </c>
      <c r="D147" s="104">
        <v>0</v>
      </c>
      <c r="E147" s="104">
        <v>0</v>
      </c>
      <c r="F147" s="104">
        <v>0</v>
      </c>
      <c r="G147" s="104">
        <v>0</v>
      </c>
      <c r="H147" s="104">
        <v>0</v>
      </c>
    </row>
    <row r="148" spans="1:8" x14ac:dyDescent="0.25">
      <c r="C148" s="39" t="s">
        <v>338</v>
      </c>
      <c r="D148" s="104">
        <v>0</v>
      </c>
      <c r="E148" s="104">
        <v>0</v>
      </c>
      <c r="F148" s="104">
        <v>0</v>
      </c>
      <c r="G148" s="104">
        <v>0</v>
      </c>
      <c r="H148" s="104">
        <v>0</v>
      </c>
    </row>
    <row r="149" spans="1:8" x14ac:dyDescent="0.25">
      <c r="A149" s="39" t="s">
        <v>197</v>
      </c>
      <c r="B149" s="39" t="s">
        <v>84</v>
      </c>
      <c r="C149" s="39" t="s">
        <v>337</v>
      </c>
      <c r="D149" s="104">
        <v>1</v>
      </c>
      <c r="E149" s="104">
        <v>1</v>
      </c>
      <c r="F149" s="104">
        <v>1</v>
      </c>
      <c r="G149" s="104">
        <v>1</v>
      </c>
      <c r="H149" s="104">
        <v>1</v>
      </c>
    </row>
    <row r="150" spans="1:8" x14ac:dyDescent="0.25">
      <c r="C150" s="39" t="s">
        <v>339</v>
      </c>
      <c r="D150" s="104">
        <v>0</v>
      </c>
      <c r="E150" s="104">
        <v>0</v>
      </c>
      <c r="F150" s="104">
        <v>0</v>
      </c>
      <c r="G150" s="104">
        <v>0</v>
      </c>
      <c r="H150" s="104">
        <v>0</v>
      </c>
    </row>
    <row r="151" spans="1:8" x14ac:dyDescent="0.25">
      <c r="C151" s="39" t="s">
        <v>338</v>
      </c>
      <c r="D151" s="104">
        <v>0</v>
      </c>
      <c r="E151" s="104">
        <v>0</v>
      </c>
      <c r="F151" s="104">
        <v>0</v>
      </c>
      <c r="G151" s="104">
        <v>0</v>
      </c>
      <c r="H151" s="104">
        <v>0</v>
      </c>
    </row>
    <row r="152" spans="1:8" x14ac:dyDescent="0.25">
      <c r="A152" s="39" t="s">
        <v>203</v>
      </c>
      <c r="B152" s="39" t="s">
        <v>84</v>
      </c>
      <c r="C152" s="39" t="s">
        <v>337</v>
      </c>
      <c r="D152" s="104">
        <f t="shared" ref="D152:H153" si="14">IF($C97="Affected fraction",D97,IF(D97=1,1,D97*0.9))</f>
        <v>0</v>
      </c>
      <c r="E152" s="104">
        <f t="shared" si="14"/>
        <v>1</v>
      </c>
      <c r="F152" s="104">
        <f t="shared" si="14"/>
        <v>1</v>
      </c>
      <c r="G152" s="104">
        <f t="shared" si="14"/>
        <v>1</v>
      </c>
      <c r="H152" s="104">
        <f t="shared" si="14"/>
        <v>1</v>
      </c>
    </row>
    <row r="153" spans="1:8" x14ac:dyDescent="0.25">
      <c r="C153" s="39" t="s">
        <v>339</v>
      </c>
      <c r="D153" s="104">
        <f t="shared" si="14"/>
        <v>0</v>
      </c>
      <c r="E153" s="104">
        <f t="shared" si="14"/>
        <v>0</v>
      </c>
      <c r="F153" s="104">
        <f t="shared" si="14"/>
        <v>0</v>
      </c>
      <c r="G153" s="104">
        <f t="shared" si="14"/>
        <v>0</v>
      </c>
      <c r="H153" s="104">
        <f t="shared" si="14"/>
        <v>0</v>
      </c>
    </row>
    <row r="154" spans="1:8" x14ac:dyDescent="0.25">
      <c r="C154" s="39" t="s">
        <v>338</v>
      </c>
      <c r="D154" s="104">
        <v>0.1</v>
      </c>
      <c r="E154" s="104">
        <v>0.1</v>
      </c>
      <c r="F154" s="104">
        <v>0.1</v>
      </c>
      <c r="G154" s="104">
        <v>0.1</v>
      </c>
      <c r="H154" s="104">
        <v>0.1</v>
      </c>
    </row>
    <row r="155" spans="1:8" x14ac:dyDescent="0.25">
      <c r="B155" s="39" t="s">
        <v>102</v>
      </c>
      <c r="C155" s="39" t="s">
        <v>337</v>
      </c>
      <c r="D155" s="104">
        <v>0</v>
      </c>
      <c r="E155" s="104">
        <v>1</v>
      </c>
      <c r="F155" s="104">
        <v>1</v>
      </c>
      <c r="G155" s="104">
        <v>1</v>
      </c>
      <c r="H155" s="104">
        <v>1</v>
      </c>
    </row>
    <row r="156" spans="1:8" x14ac:dyDescent="0.25">
      <c r="C156" s="39" t="s">
        <v>339</v>
      </c>
      <c r="D156" s="104">
        <v>0</v>
      </c>
      <c r="E156" s="104">
        <v>0</v>
      </c>
      <c r="F156" s="104">
        <v>0</v>
      </c>
      <c r="G156" s="104">
        <v>0</v>
      </c>
      <c r="H156" s="104">
        <v>0</v>
      </c>
    </row>
    <row r="157" spans="1:8" x14ac:dyDescent="0.25">
      <c r="C157" s="39" t="s">
        <v>338</v>
      </c>
      <c r="D157" s="104">
        <v>0</v>
      </c>
      <c r="E157" s="104">
        <v>0</v>
      </c>
      <c r="F157" s="104">
        <v>0</v>
      </c>
      <c r="G157" s="104">
        <v>0</v>
      </c>
      <c r="H157" s="104">
        <v>0</v>
      </c>
    </row>
    <row r="158" spans="1:8" x14ac:dyDescent="0.25">
      <c r="A158" s="39" t="s">
        <v>192</v>
      </c>
      <c r="B158" s="39" t="s">
        <v>84</v>
      </c>
      <c r="C158" s="39" t="s">
        <v>337</v>
      </c>
      <c r="D158" s="104">
        <v>1</v>
      </c>
      <c r="E158" s="104">
        <v>1</v>
      </c>
      <c r="F158" s="104">
        <v>1</v>
      </c>
      <c r="G158" s="104">
        <v>1</v>
      </c>
      <c r="H158" s="104">
        <v>1</v>
      </c>
    </row>
    <row r="159" spans="1:8" x14ac:dyDescent="0.25">
      <c r="C159" s="39" t="s">
        <v>339</v>
      </c>
      <c r="D159" s="104">
        <v>0.8</v>
      </c>
      <c r="E159" s="104">
        <v>0.8</v>
      </c>
      <c r="F159" s="104">
        <v>0.8</v>
      </c>
      <c r="G159" s="104">
        <v>0.8</v>
      </c>
      <c r="H159" s="104">
        <v>0.8</v>
      </c>
    </row>
    <row r="160" spans="1:8" x14ac:dyDescent="0.25">
      <c r="A160" s="39" t="s">
        <v>202</v>
      </c>
      <c r="B160" s="39" t="s">
        <v>84</v>
      </c>
      <c r="C160" s="39" t="s">
        <v>337</v>
      </c>
      <c r="D160" s="104">
        <v>1</v>
      </c>
      <c r="E160" s="104">
        <v>1</v>
      </c>
      <c r="F160" s="104">
        <v>1</v>
      </c>
      <c r="G160" s="104">
        <v>1</v>
      </c>
      <c r="H160" s="104">
        <v>1</v>
      </c>
    </row>
    <row r="161" spans="1:8" x14ac:dyDescent="0.25">
      <c r="C161" s="39" t="s">
        <v>339</v>
      </c>
      <c r="D161" s="104">
        <v>0.85</v>
      </c>
      <c r="E161" s="104">
        <v>0.85</v>
      </c>
      <c r="F161" s="104">
        <v>0.85</v>
      </c>
      <c r="G161" s="104">
        <v>0.85</v>
      </c>
      <c r="H161" s="104">
        <v>0.85</v>
      </c>
    </row>
    <row r="162" spans="1:8" x14ac:dyDescent="0.25">
      <c r="A162" s="39" t="s">
        <v>182</v>
      </c>
      <c r="B162" s="39" t="s">
        <v>96</v>
      </c>
      <c r="C162" s="39" t="s">
        <v>337</v>
      </c>
      <c r="D162" s="104">
        <v>1</v>
      </c>
      <c r="E162" s="104">
        <v>0</v>
      </c>
      <c r="F162" s="104">
        <v>0</v>
      </c>
      <c r="G162" s="104">
        <v>0</v>
      </c>
      <c r="H162" s="104">
        <v>0</v>
      </c>
    </row>
    <row r="163" spans="1:8" x14ac:dyDescent="0.25">
      <c r="C163" s="39" t="s">
        <v>339</v>
      </c>
      <c r="D163" s="104">
        <v>0.71</v>
      </c>
      <c r="E163" s="104">
        <v>0</v>
      </c>
      <c r="F163" s="104">
        <v>0</v>
      </c>
      <c r="G163" s="104">
        <v>0</v>
      </c>
      <c r="H163" s="104">
        <v>0</v>
      </c>
    </row>
  </sheetData>
  <sheetProtection algorithmName="SHA-512" hashValue="mJ2fVJ5M0be/Z2LJ2MdfDBCuVbO02nP/tVkqP+DyXqE+IhZRRKNANkxtY+h6baknhQKZFMgLChl04BHHFtBDLg==" saltValue="NdFScr0vOLoSrhJbi1mzE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13" sqref="D13"/>
    </sheetView>
  </sheetViews>
  <sheetFormatPr defaultColWidth="12.7265625" defaultRowHeight="12.5" x14ac:dyDescent="0.25"/>
  <cols>
    <col min="1" max="1" width="28" style="27" customWidth="1"/>
    <col min="2" max="2" width="27.453125" style="27" customWidth="1"/>
    <col min="3" max="3" width="23.7265625" style="27" customWidth="1"/>
    <col min="4" max="7" width="17.26953125" style="27" customWidth="1"/>
    <col min="8" max="16384" width="12.7265625" style="27"/>
  </cols>
  <sheetData>
    <row r="1" spans="1:8" ht="13" x14ac:dyDescent="0.3">
      <c r="A1" s="41" t="s">
        <v>163</v>
      </c>
      <c r="B1" s="41" t="s">
        <v>340</v>
      </c>
      <c r="C1" s="41"/>
      <c r="D1" s="29" t="s">
        <v>113</v>
      </c>
      <c r="E1" s="29" t="s">
        <v>114</v>
      </c>
      <c r="F1" s="29" t="s">
        <v>115</v>
      </c>
      <c r="G1" s="29" t="s">
        <v>116</v>
      </c>
      <c r="H1" s="29"/>
    </row>
    <row r="2" spans="1:8" x14ac:dyDescent="0.25">
      <c r="A2" s="31" t="s">
        <v>166</v>
      </c>
      <c r="B2" s="27" t="s">
        <v>86</v>
      </c>
      <c r="C2" s="31" t="s">
        <v>337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339</v>
      </c>
      <c r="D3" s="104">
        <v>0.83</v>
      </c>
      <c r="E3" s="104">
        <v>0.83</v>
      </c>
      <c r="F3" s="104">
        <v>0.83</v>
      </c>
      <c r="G3" s="104">
        <v>0.83</v>
      </c>
      <c r="H3" s="31"/>
    </row>
    <row r="4" spans="1:8" x14ac:dyDescent="0.25">
      <c r="A4" s="31" t="s">
        <v>189</v>
      </c>
      <c r="B4" s="27" t="s">
        <v>86</v>
      </c>
      <c r="C4" s="31" t="s">
        <v>337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339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188</v>
      </c>
      <c r="B6" s="27" t="s">
        <v>86</v>
      </c>
      <c r="C6" s="31" t="s">
        <v>337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339</v>
      </c>
      <c r="D7" s="104">
        <v>0.59</v>
      </c>
      <c r="E7" s="104">
        <v>0.59</v>
      </c>
      <c r="F7" s="104">
        <v>0.59</v>
      </c>
      <c r="G7" s="104">
        <v>0.59</v>
      </c>
      <c r="H7" s="31"/>
    </row>
    <row r="9" spans="1:8" s="106" customFormat="1" ht="13" x14ac:dyDescent="0.3">
      <c r="A9" s="106" t="s">
        <v>329</v>
      </c>
    </row>
    <row r="10" spans="1:8" ht="13" x14ac:dyDescent="0.3">
      <c r="A10" s="41" t="s">
        <v>163</v>
      </c>
      <c r="B10" s="41" t="s">
        <v>340</v>
      </c>
      <c r="C10" s="41"/>
      <c r="D10" s="29" t="s">
        <v>113</v>
      </c>
      <c r="E10" s="29" t="s">
        <v>114</v>
      </c>
      <c r="F10" s="29" t="s">
        <v>115</v>
      </c>
      <c r="G10" s="29" t="s">
        <v>116</v>
      </c>
    </row>
    <row r="11" spans="1:8" x14ac:dyDescent="0.25">
      <c r="A11" s="31" t="s">
        <v>166</v>
      </c>
      <c r="B11" s="27" t="s">
        <v>86</v>
      </c>
      <c r="C11" s="31" t="s">
        <v>337</v>
      </c>
      <c r="D11" s="104">
        <f>IF($C2="Affected fraction",D2,IF(D2=1,1,D2*0.9))</f>
        <v>1</v>
      </c>
      <c r="E11" s="104">
        <f t="shared" ref="E11:G11" si="0">IF($C2="Affected fraction",E2,IF(E2=1,1,E2*0.9))</f>
        <v>1</v>
      </c>
      <c r="F11" s="104">
        <f t="shared" si="0"/>
        <v>1</v>
      </c>
      <c r="G11" s="104">
        <f t="shared" si="0"/>
        <v>1</v>
      </c>
    </row>
    <row r="12" spans="1:8" x14ac:dyDescent="0.25">
      <c r="C12" s="27" t="s">
        <v>339</v>
      </c>
      <c r="D12" s="104">
        <v>0</v>
      </c>
      <c r="E12" s="104">
        <v>0</v>
      </c>
      <c r="F12" s="104">
        <v>0</v>
      </c>
      <c r="G12" s="104">
        <v>0</v>
      </c>
    </row>
    <row r="13" spans="1:8" x14ac:dyDescent="0.25">
      <c r="A13" s="31" t="s">
        <v>189</v>
      </c>
      <c r="B13" s="27" t="s">
        <v>86</v>
      </c>
      <c r="C13" s="31" t="s">
        <v>337</v>
      </c>
      <c r="D13" s="104">
        <f t="shared" ref="D13:G16" si="1">IF($C4="Affected fraction",D4,IF(D4=1,1,D4*0.9))</f>
        <v>1</v>
      </c>
      <c r="E13" s="104">
        <f t="shared" si="1"/>
        <v>1</v>
      </c>
      <c r="F13" s="104">
        <f t="shared" si="1"/>
        <v>1</v>
      </c>
      <c r="G13" s="104">
        <f t="shared" si="1"/>
        <v>1</v>
      </c>
    </row>
    <row r="14" spans="1:8" x14ac:dyDescent="0.25">
      <c r="C14" s="27" t="s">
        <v>339</v>
      </c>
      <c r="D14" s="104">
        <f t="shared" si="1"/>
        <v>0.53100000000000003</v>
      </c>
      <c r="E14" s="104">
        <f t="shared" si="1"/>
        <v>0.53100000000000003</v>
      </c>
      <c r="F14" s="104">
        <f t="shared" si="1"/>
        <v>0.53100000000000003</v>
      </c>
      <c r="G14" s="104">
        <f t="shared" si="1"/>
        <v>0.53100000000000003</v>
      </c>
    </row>
    <row r="15" spans="1:8" x14ac:dyDescent="0.25">
      <c r="A15" s="31" t="s">
        <v>188</v>
      </c>
      <c r="B15" s="27" t="s">
        <v>86</v>
      </c>
      <c r="C15" s="31" t="s">
        <v>337</v>
      </c>
      <c r="D15" s="104">
        <f t="shared" si="1"/>
        <v>1</v>
      </c>
      <c r="E15" s="104">
        <f t="shared" si="1"/>
        <v>1</v>
      </c>
      <c r="F15" s="104">
        <f t="shared" si="1"/>
        <v>1</v>
      </c>
      <c r="G15" s="104">
        <f t="shared" si="1"/>
        <v>1</v>
      </c>
    </row>
    <row r="16" spans="1:8" x14ac:dyDescent="0.25">
      <c r="C16" s="27" t="s">
        <v>339</v>
      </c>
      <c r="D16" s="104">
        <f t="shared" si="1"/>
        <v>0.53100000000000003</v>
      </c>
      <c r="E16" s="104">
        <f t="shared" si="1"/>
        <v>0.53100000000000003</v>
      </c>
      <c r="F16" s="104">
        <f t="shared" si="1"/>
        <v>0.53100000000000003</v>
      </c>
      <c r="G16" s="104">
        <f t="shared" si="1"/>
        <v>0.53100000000000003</v>
      </c>
    </row>
    <row r="18" spans="1:7" s="106" customFormat="1" ht="13" x14ac:dyDescent="0.3">
      <c r="A18" s="106" t="s">
        <v>336</v>
      </c>
    </row>
    <row r="19" spans="1:7" ht="13" x14ac:dyDescent="0.3">
      <c r="A19" s="41" t="s">
        <v>163</v>
      </c>
      <c r="B19" s="41" t="s">
        <v>340</v>
      </c>
      <c r="C19" s="41"/>
      <c r="D19" s="29" t="s">
        <v>113</v>
      </c>
      <c r="E19" s="29" t="s">
        <v>114</v>
      </c>
      <c r="F19" s="29" t="s">
        <v>115</v>
      </c>
      <c r="G19" s="29" t="s">
        <v>116</v>
      </c>
    </row>
    <row r="20" spans="1:7" x14ac:dyDescent="0.25">
      <c r="A20" s="31" t="s">
        <v>166</v>
      </c>
      <c r="B20" s="27" t="s">
        <v>86</v>
      </c>
      <c r="C20" s="31" t="s">
        <v>337</v>
      </c>
      <c r="D20" s="104">
        <f>IF($C2="Affected fraction",D2,IF(D2=1,1,D2*1.05))</f>
        <v>1</v>
      </c>
      <c r="E20" s="104">
        <f t="shared" ref="E20:G20" si="2">IF($C2="Affected fraction",E2,IF(E2=1,1,E2*1.05))</f>
        <v>1</v>
      </c>
      <c r="F20" s="104">
        <f t="shared" si="2"/>
        <v>1</v>
      </c>
      <c r="G20" s="104">
        <f t="shared" si="2"/>
        <v>1</v>
      </c>
    </row>
    <row r="21" spans="1:7" x14ac:dyDescent="0.25">
      <c r="C21" s="27" t="s">
        <v>339</v>
      </c>
      <c r="D21" s="104">
        <v>0.98</v>
      </c>
      <c r="E21" s="104">
        <v>0.98</v>
      </c>
      <c r="F21" s="104">
        <v>0.98</v>
      </c>
      <c r="G21" s="104">
        <v>0.98</v>
      </c>
    </row>
    <row r="22" spans="1:7" x14ac:dyDescent="0.25">
      <c r="A22" s="31" t="s">
        <v>189</v>
      </c>
      <c r="B22" s="27" t="s">
        <v>86</v>
      </c>
      <c r="C22" s="31" t="s">
        <v>337</v>
      </c>
      <c r="D22" s="104">
        <f t="shared" ref="D22:G22" si="3">IF($C4="Affected fraction",D4,IF(D4=1,1,D4*1.05))</f>
        <v>1</v>
      </c>
      <c r="E22" s="104">
        <f t="shared" si="3"/>
        <v>1</v>
      </c>
      <c r="F22" s="104">
        <f t="shared" si="3"/>
        <v>1</v>
      </c>
      <c r="G22" s="104">
        <f t="shared" si="3"/>
        <v>1</v>
      </c>
    </row>
    <row r="23" spans="1:7" x14ac:dyDescent="0.25">
      <c r="C23" s="27" t="s">
        <v>339</v>
      </c>
      <c r="D23" s="104">
        <f>IF($C5="Affected fraction",D5,IF(D5=1,1,D5*1.1))</f>
        <v>0.64900000000000002</v>
      </c>
      <c r="E23" s="104">
        <f t="shared" ref="E23:G23" si="4">IF($C5="Affected fraction",E5,IF(E5=1,1,E5*1.1))</f>
        <v>0.64900000000000002</v>
      </c>
      <c r="F23" s="104">
        <f t="shared" si="4"/>
        <v>0.64900000000000002</v>
      </c>
      <c r="G23" s="104">
        <f t="shared" si="4"/>
        <v>0.64900000000000002</v>
      </c>
    </row>
    <row r="24" spans="1:7" x14ac:dyDescent="0.25">
      <c r="A24" s="31" t="s">
        <v>188</v>
      </c>
      <c r="B24" s="27" t="s">
        <v>86</v>
      </c>
      <c r="C24" s="31" t="s">
        <v>337</v>
      </c>
      <c r="D24" s="104">
        <f t="shared" ref="D24:G24" si="5">IF($C6="Affected fraction",D6,IF(D6=1,1,D6*1.05))</f>
        <v>1</v>
      </c>
      <c r="E24" s="104">
        <f t="shared" si="5"/>
        <v>1</v>
      </c>
      <c r="F24" s="104">
        <f t="shared" si="5"/>
        <v>1</v>
      </c>
      <c r="G24" s="104">
        <f t="shared" si="5"/>
        <v>1</v>
      </c>
    </row>
    <row r="25" spans="1:7" x14ac:dyDescent="0.25">
      <c r="C25" s="27" t="s">
        <v>339</v>
      </c>
      <c r="D25" s="104">
        <f>IF($C7="Affected fraction",D7,IF(D7=1,1,D7*1.1))</f>
        <v>0.64900000000000002</v>
      </c>
      <c r="E25" s="104">
        <f t="shared" ref="E25:G25" si="6">IF($C7="Affected fraction",E7,IF(E7=1,1,E7*1.1))</f>
        <v>0.64900000000000002</v>
      </c>
      <c r="F25" s="104">
        <f t="shared" si="6"/>
        <v>0.64900000000000002</v>
      </c>
      <c r="G25" s="104">
        <f t="shared" si="6"/>
        <v>0.64900000000000002</v>
      </c>
    </row>
  </sheetData>
  <sheetProtection algorithmName="SHA-512" hashValue="nZsKH7eUXg9LlrFKP1cHsWT/0RrH9UTQqXi63zA5bfBPP3yUlpBj8/bzageG8xL89FZkA341VR4k2WZRLEFyEg==" saltValue="fKH6DNWwKwc5fvCibXz2L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30"/>
      <c r="C1" s="30"/>
      <c r="D1" s="30"/>
      <c r="E1" s="30"/>
      <c r="F1" s="30"/>
    </row>
    <row r="2" spans="1:8" ht="27.75" customHeight="1" x14ac:dyDescent="0.3">
      <c r="A2" t="s">
        <v>6</v>
      </c>
      <c r="B2" s="30" t="s">
        <v>82</v>
      </c>
      <c r="C2" s="30" t="s">
        <v>78</v>
      </c>
      <c r="D2" s="30"/>
      <c r="E2" s="30"/>
      <c r="F2" s="30"/>
      <c r="G2" s="30"/>
    </row>
    <row r="3" spans="1:8" ht="15.75" customHeight="1" x14ac:dyDescent="0.25">
      <c r="B3" s="19" t="s">
        <v>93</v>
      </c>
      <c r="C3" s="58">
        <v>2.7000000000000001E-3</v>
      </c>
    </row>
    <row r="4" spans="1:8" ht="15.75" customHeight="1" x14ac:dyDescent="0.25">
      <c r="B4" s="19" t="s">
        <v>97</v>
      </c>
      <c r="C4" s="58">
        <v>0.1966</v>
      </c>
    </row>
    <row r="5" spans="1:8" ht="15.75" customHeight="1" x14ac:dyDescent="0.25">
      <c r="B5" s="19" t="s">
        <v>95</v>
      </c>
      <c r="C5" s="58">
        <v>6.2100000000000002E-2</v>
      </c>
    </row>
    <row r="6" spans="1:8" ht="15.75" customHeight="1" x14ac:dyDescent="0.25">
      <c r="B6" s="19" t="s">
        <v>91</v>
      </c>
      <c r="C6" s="58">
        <v>0.29289999999999999</v>
      </c>
    </row>
    <row r="7" spans="1:8" ht="15.75" customHeight="1" x14ac:dyDescent="0.25">
      <c r="B7" s="19" t="s">
        <v>96</v>
      </c>
      <c r="C7" s="58">
        <v>0.24709999999999999</v>
      </c>
    </row>
    <row r="8" spans="1:8" ht="15.75" customHeight="1" x14ac:dyDescent="0.25">
      <c r="B8" s="19" t="s">
        <v>98</v>
      </c>
      <c r="C8" s="58">
        <v>4.7999999999999996E-3</v>
      </c>
    </row>
    <row r="9" spans="1:8" ht="15.75" customHeight="1" x14ac:dyDescent="0.25">
      <c r="B9" s="19" t="s">
        <v>92</v>
      </c>
      <c r="C9" s="58">
        <v>0.13200000000000001</v>
      </c>
    </row>
    <row r="10" spans="1:8" ht="15.75" customHeight="1" x14ac:dyDescent="0.25">
      <c r="B10" s="19" t="s">
        <v>94</v>
      </c>
      <c r="C10" s="58">
        <v>6.1800000000000001E-2</v>
      </c>
    </row>
    <row r="11" spans="1:8" ht="15.75" customHeight="1" x14ac:dyDescent="0.25">
      <c r="B11" s="26" t="s">
        <v>60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30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102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0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101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79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88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99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60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30" t="s">
        <v>82</v>
      </c>
      <c r="C25" s="30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8">
        <v>0.10082724000000001</v>
      </c>
    </row>
    <row r="27" spans="1:8" ht="15.75" customHeight="1" x14ac:dyDescent="0.25">
      <c r="B27" s="19" t="s">
        <v>89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86</v>
      </c>
      <c r="C29" s="58">
        <v>0.12598688999999999</v>
      </c>
    </row>
    <row r="30" spans="1:8" ht="15.75" customHeight="1" x14ac:dyDescent="0.25">
      <c r="B30" s="19" t="s">
        <v>2</v>
      </c>
      <c r="C30" s="58">
        <v>0.12434007</v>
      </c>
    </row>
    <row r="31" spans="1:8" ht="15.75" customHeight="1" x14ac:dyDescent="0.25">
      <c r="B31" s="19" t="s">
        <v>80</v>
      </c>
      <c r="C31" s="58">
        <v>3.9028409999999999E-2</v>
      </c>
    </row>
    <row r="32" spans="1:8" ht="15.75" customHeight="1" x14ac:dyDescent="0.25">
      <c r="B32" s="19" t="s">
        <v>85</v>
      </c>
      <c r="C32" s="58">
        <v>8.5254999999999999E-4</v>
      </c>
    </row>
    <row r="33" spans="2:3" ht="15.75" customHeight="1" x14ac:dyDescent="0.25">
      <c r="B33" s="19" t="s">
        <v>100</v>
      </c>
      <c r="C33" s="58">
        <v>6.8467810000000004E-2</v>
      </c>
    </row>
    <row r="34" spans="2:3" ht="15.75" customHeight="1" x14ac:dyDescent="0.25">
      <c r="B34" s="19" t="s">
        <v>87</v>
      </c>
      <c r="C34" s="58">
        <v>0.38127283000000001</v>
      </c>
    </row>
    <row r="35" spans="2:3" ht="15.75" customHeight="1" x14ac:dyDescent="0.25">
      <c r="B35" s="26" t="s">
        <v>60</v>
      </c>
      <c r="C35" s="113">
        <f>SUM(C26:C34)</f>
        <v>1</v>
      </c>
    </row>
  </sheetData>
  <sheetProtection algorithmName="SHA-512" hashValue="cDbrce4tBWgRm8wbxYVYXdb0Nj41yLD1Mrh5FTxQZ9HT0EjeJYvuMtqENDzeJpj7lLCsHJyi+LM/HE8YFGX64g==" saltValue="uFLbZQMwjIKayfX34tblj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114">
        <f>IFERROR(1-_xlfn.NORM.DIST(_xlfn.NORM.INV(SUM(C4:C5), 0, 1) + 1, 0, 1, TRUE), "")</f>
        <v>0.47702419856642964</v>
      </c>
      <c r="D2" s="114">
        <f>IFERROR(1-_xlfn.NORM.DIST(_xlfn.NORM.INV(SUM(D4:D5), 0, 1) + 1, 0, 1, TRUE), "")</f>
        <v>0.47702419856642964</v>
      </c>
      <c r="E2" s="114">
        <f>IFERROR(1-_xlfn.NORM.DIST(_xlfn.NORM.INV(SUM(E4:E5), 0, 1) + 1, 0, 1, TRUE), "")</f>
        <v>0.40847634403930777</v>
      </c>
      <c r="F2" s="114">
        <f>IFERROR(1-_xlfn.NORM.DIST(_xlfn.NORM.INV(SUM(F4:F5), 0, 1) + 1, 0, 1, TRUE), "")</f>
        <v>0.22074857548762972</v>
      </c>
      <c r="G2" s="114">
        <f>IFERROR(1-_xlfn.NORM.DIST(_xlfn.NORM.INV(SUM(G4:G5), 0, 1) + 1, 0, 1, TRUE), "")</f>
        <v>0.20249364172902928</v>
      </c>
    </row>
    <row r="3" spans="1:15" ht="15.75" customHeight="1" x14ac:dyDescent="0.25">
      <c r="B3" s="5" t="s">
        <v>108</v>
      </c>
      <c r="C3" s="114">
        <f>IFERROR(_xlfn.NORM.DIST(_xlfn.NORM.INV(SUM(C4:C5), 0, 1) + 1, 0, 1, TRUE) - SUM(C4:C5), "")</f>
        <v>0.34997580143357038</v>
      </c>
      <c r="D3" s="114">
        <f>IFERROR(_xlfn.NORM.DIST(_xlfn.NORM.INV(SUM(D4:D5), 0, 1) + 1, 0, 1, TRUE) - SUM(D4:D5), "")</f>
        <v>0.34997580143357038</v>
      </c>
      <c r="E3" s="114">
        <f>IFERROR(_xlfn.NORM.DIST(_xlfn.NORM.INV(SUM(E4:E5), 0, 1) + 1, 0, 1, TRUE) - SUM(E4:E5), "")</f>
        <v>0.37043861497708613</v>
      </c>
      <c r="F3" s="114">
        <f>IFERROR(_xlfn.NORM.DIST(_xlfn.NORM.INV(SUM(F4:F5), 0, 1) + 1, 0, 1, TRUE) - SUM(F4:F5), "")</f>
        <v>0.37033471885022728</v>
      </c>
      <c r="G3" s="114">
        <f>IFERROR(_xlfn.NORM.DIST(_xlfn.NORM.INV(SUM(G4:G5), 0, 1) + 1, 0, 1, TRUE) - SUM(G4:G5), "")</f>
        <v>0.36392076328140976</v>
      </c>
    </row>
    <row r="4" spans="1:15" ht="15.75" customHeight="1" x14ac:dyDescent="0.25">
      <c r="B4" s="5" t="s">
        <v>110</v>
      </c>
      <c r="C4" s="59">
        <v>0.107</v>
      </c>
      <c r="D4" s="59">
        <v>0.107</v>
      </c>
      <c r="E4" s="59">
        <v>0.14443032786885199</v>
      </c>
      <c r="F4" s="59">
        <v>0.256731867103416</v>
      </c>
      <c r="G4" s="59">
        <v>0.27929610299234497</v>
      </c>
    </row>
    <row r="5" spans="1:15" ht="15.75" customHeight="1" x14ac:dyDescent="0.25">
      <c r="B5" s="5" t="s">
        <v>106</v>
      </c>
      <c r="C5" s="59">
        <v>6.6000000000000003E-2</v>
      </c>
      <c r="D5" s="59">
        <v>6.6000000000000003E-2</v>
      </c>
      <c r="E5" s="59">
        <v>7.6654713114754094E-2</v>
      </c>
      <c r="F5" s="59">
        <v>0.152184838558727</v>
      </c>
      <c r="G5" s="59">
        <v>0.15428949199721601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122</v>
      </c>
      <c r="B8" s="5" t="s">
        <v>112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119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118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9fQ1r1atO9EQa8XHwNGGG/kKyVyZXVIcu4jGKRJQppeoHErH+OcImr87MN2bVma9DP3gEgh7xs+xz0KQW3kcaA==" saltValue="SmjRvk5aps+9KR8sRW6bR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1" t="s">
        <v>124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127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126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125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a7z8CuMKB7Qs+qfq5CMvUL1/l8SfTX+jV3xYKsgSGoKGDKRrREZzBJ4mD+4QQEudmMhzdntwh5hyD47VSWtSsw==" saltValue="/XBA90EEiwivP0Vps4ya9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1640625" defaultRowHeight="12.5" x14ac:dyDescent="0.25"/>
  <cols>
    <col min="1" max="1" width="37" style="27" customWidth="1"/>
    <col min="2" max="2" width="29.453125" style="27" customWidth="1"/>
    <col min="3" max="16384" width="8.81640625" style="27"/>
  </cols>
  <sheetData>
    <row r="1" spans="1:11" ht="13" x14ac:dyDescent="0.3">
      <c r="A1" s="29" t="s">
        <v>135</v>
      </c>
      <c r="B1" s="29" t="s">
        <v>133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136</v>
      </c>
      <c r="B2" s="45" t="s">
        <v>130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138</v>
      </c>
      <c r="B4" s="45" t="s">
        <v>130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128</v>
      </c>
      <c r="B6" s="45" t="s">
        <v>130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104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134</v>
      </c>
      <c r="B10" s="45" t="s">
        <v>129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131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37</v>
      </c>
      <c r="B13" s="45" t="s">
        <v>137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132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8lmUs3m7TGXvbFjBY2jGh3qD/uecN5yAaIGBpTr/EAwcJ4LbhunMAkQy+xmnnQEz7mg9dweFsh5pK0kqSMneOw==" saltValue="XZEIr7w763PFfSZGLRhYow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1640625" defaultRowHeight="12.5" x14ac:dyDescent="0.25"/>
  <cols>
    <col min="1" max="1" width="36.453125" style="27" bestFit="1" customWidth="1"/>
    <col min="2" max="2" width="15.26953125" style="27" customWidth="1"/>
    <col min="3" max="16384" width="8.81640625" style="27"/>
  </cols>
  <sheetData>
    <row r="1" spans="1:2" ht="13" x14ac:dyDescent="0.3">
      <c r="A1" s="29" t="s">
        <v>147</v>
      </c>
      <c r="B1" s="29" t="s">
        <v>145</v>
      </c>
    </row>
    <row r="2" spans="1:2" x14ac:dyDescent="0.25">
      <c r="A2" s="27" t="s">
        <v>144</v>
      </c>
      <c r="B2" s="116">
        <v>10</v>
      </c>
    </row>
    <row r="3" spans="1:2" x14ac:dyDescent="0.25">
      <c r="A3" s="27" t="s">
        <v>143</v>
      </c>
      <c r="B3" s="116">
        <v>10</v>
      </c>
    </row>
    <row r="4" spans="1:2" x14ac:dyDescent="0.25">
      <c r="A4" s="27" t="s">
        <v>142</v>
      </c>
      <c r="B4" s="116">
        <v>50</v>
      </c>
    </row>
    <row r="5" spans="1:2" x14ac:dyDescent="0.25">
      <c r="A5" s="27" t="s">
        <v>146</v>
      </c>
      <c r="B5" s="116">
        <v>100</v>
      </c>
    </row>
    <row r="6" spans="1:2" x14ac:dyDescent="0.25">
      <c r="A6" s="27" t="s">
        <v>140</v>
      </c>
      <c r="B6" s="116">
        <v>5</v>
      </c>
    </row>
    <row r="7" spans="1:2" x14ac:dyDescent="0.25">
      <c r="A7" s="27" t="s">
        <v>141</v>
      </c>
      <c r="B7" s="116">
        <v>5</v>
      </c>
    </row>
  </sheetData>
  <sheetProtection algorithmName="SHA-512" hashValue="p7KpRaEx4xgAqyE+uOv8ZnGbAgQFT7NRXUnlpemDpUIu4o5kBugc8zFMz64CnBuNgvYvCoIrnDR2H4fjukZ8tg==" saltValue="+WmXTpliIxI1moElzYs+/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53125" defaultRowHeight="12.5" x14ac:dyDescent="0.25"/>
  <cols>
    <col min="1" max="1" width="17" style="27" customWidth="1"/>
    <col min="2" max="2" width="19.17968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154</v>
      </c>
      <c r="B1" s="38" t="s">
        <v>156</v>
      </c>
      <c r="C1" s="38" t="s">
        <v>150</v>
      </c>
      <c r="D1" s="38" t="s">
        <v>149</v>
      </c>
      <c r="E1" s="38" t="s">
        <v>155</v>
      </c>
    </row>
    <row r="2" spans="1:5" ht="13" x14ac:dyDescent="0.3">
      <c r="A2" s="36" t="s">
        <v>151</v>
      </c>
      <c r="B2" s="34" t="s">
        <v>104</v>
      </c>
      <c r="C2" s="62"/>
      <c r="D2" s="62"/>
      <c r="E2" s="44" t="str">
        <f>IF(E$7="","",E$7)</f>
        <v/>
      </c>
    </row>
    <row r="3" spans="1:5" x14ac:dyDescent="0.25">
      <c r="B3" s="34" t="s">
        <v>78</v>
      </c>
      <c r="C3" s="62" t="s">
        <v>5</v>
      </c>
      <c r="D3" s="62"/>
      <c r="E3" s="44" t="str">
        <f>IF(E$7="","",E$7)</f>
        <v/>
      </c>
    </row>
    <row r="4" spans="1:5" x14ac:dyDescent="0.25">
      <c r="B4" s="34" t="s">
        <v>74</v>
      </c>
      <c r="C4" s="62" t="s">
        <v>5</v>
      </c>
      <c r="D4" s="62"/>
      <c r="E4" s="44" t="str">
        <f>IF(E$7="","",E$7)</f>
        <v/>
      </c>
    </row>
    <row r="5" spans="1:5" x14ac:dyDescent="0.25">
      <c r="B5" s="34" t="s">
        <v>77</v>
      </c>
      <c r="C5" s="62" t="s">
        <v>5</v>
      </c>
      <c r="D5" s="62"/>
      <c r="E5" s="44" t="str">
        <f>IF(E$7="","",E$7)</f>
        <v/>
      </c>
    </row>
    <row r="6" spans="1:5" x14ac:dyDescent="0.25">
      <c r="B6" s="34" t="s">
        <v>75</v>
      </c>
      <c r="C6" s="62" t="s">
        <v>5</v>
      </c>
      <c r="D6" s="62"/>
      <c r="E6" s="44" t="str">
        <f>IF(E$7="","",E$7)</f>
        <v/>
      </c>
    </row>
    <row r="7" spans="1:5" x14ac:dyDescent="0.25">
      <c r="B7" s="34" t="s">
        <v>148</v>
      </c>
      <c r="C7" s="33"/>
      <c r="D7" s="32"/>
      <c r="E7" s="62"/>
    </row>
    <row r="9" spans="1:5" ht="13" x14ac:dyDescent="0.3">
      <c r="A9" s="36" t="s">
        <v>152</v>
      </c>
      <c r="B9" s="34" t="s">
        <v>104</v>
      </c>
      <c r="C9" s="62"/>
      <c r="D9" s="62"/>
      <c r="E9" s="44" t="str">
        <f>IF(E$7="","",E$7)</f>
        <v/>
      </c>
    </row>
    <row r="10" spans="1:5" x14ac:dyDescent="0.25">
      <c r="B10" s="34" t="s">
        <v>78</v>
      </c>
      <c r="C10" s="62"/>
      <c r="D10" s="62" t="s">
        <v>5</v>
      </c>
      <c r="E10" s="44" t="str">
        <f>IF(E$7="","",E$7)</f>
        <v/>
      </c>
    </row>
    <row r="11" spans="1:5" x14ac:dyDescent="0.25">
      <c r="B11" s="34" t="s">
        <v>74</v>
      </c>
      <c r="C11" s="62"/>
      <c r="D11" s="62" t="s">
        <v>5</v>
      </c>
      <c r="E11" s="44" t="str">
        <f>IF(E$7="","",E$7)</f>
        <v/>
      </c>
    </row>
    <row r="12" spans="1:5" x14ac:dyDescent="0.25">
      <c r="B12" s="34" t="s">
        <v>77</v>
      </c>
      <c r="C12" s="62"/>
      <c r="D12" s="62" t="s">
        <v>5</v>
      </c>
      <c r="E12" s="44" t="str">
        <f>IF(E$7="","",E$7)</f>
        <v/>
      </c>
    </row>
    <row r="13" spans="1:5" x14ac:dyDescent="0.25">
      <c r="B13" s="34" t="s">
        <v>75</v>
      </c>
      <c r="C13" s="62"/>
      <c r="D13" s="62" t="s">
        <v>5</v>
      </c>
      <c r="E13" s="44" t="str">
        <f>IF(E$7="","",E$7)</f>
        <v/>
      </c>
    </row>
    <row r="14" spans="1:5" x14ac:dyDescent="0.25">
      <c r="B14" s="34" t="s">
        <v>148</v>
      </c>
      <c r="C14" s="33"/>
      <c r="D14" s="32"/>
      <c r="E14" s="62"/>
    </row>
    <row r="16" spans="1:5" ht="13" x14ac:dyDescent="0.3">
      <c r="A16" s="36" t="s">
        <v>153</v>
      </c>
      <c r="B16" s="34" t="s">
        <v>104</v>
      </c>
      <c r="C16" s="62"/>
      <c r="D16" s="62"/>
      <c r="E16" s="44" t="str">
        <f>IF(E$7="","",E$7)</f>
        <v/>
      </c>
    </row>
    <row r="17" spans="2:5" x14ac:dyDescent="0.25">
      <c r="B17" s="34" t="s">
        <v>78</v>
      </c>
      <c r="C17" s="62"/>
      <c r="D17" s="62" t="s">
        <v>5</v>
      </c>
      <c r="E17" s="44" t="str">
        <f>IF(E$7="","",E$7)</f>
        <v/>
      </c>
    </row>
    <row r="18" spans="2:5" x14ac:dyDescent="0.25">
      <c r="B18" s="34" t="s">
        <v>74</v>
      </c>
      <c r="C18" s="62"/>
      <c r="D18" s="62" t="s">
        <v>5</v>
      </c>
      <c r="E18" s="44" t="str">
        <f>IF(E$7="","",E$7)</f>
        <v/>
      </c>
    </row>
    <row r="19" spans="2:5" x14ac:dyDescent="0.25">
      <c r="B19" s="34" t="s">
        <v>77</v>
      </c>
      <c r="C19" s="62"/>
      <c r="D19" s="62"/>
      <c r="E19" s="44" t="str">
        <f>IF(E$7="","",E$7)</f>
        <v/>
      </c>
    </row>
    <row r="20" spans="2:5" x14ac:dyDescent="0.25">
      <c r="B20" s="34" t="s">
        <v>75</v>
      </c>
      <c r="C20" s="62"/>
      <c r="D20" s="62"/>
      <c r="E20" s="44" t="str">
        <f>IF(E$7="","",E$7)</f>
        <v/>
      </c>
    </row>
    <row r="21" spans="2:5" x14ac:dyDescent="0.25">
      <c r="B21" s="34" t="s">
        <v>148</v>
      </c>
      <c r="C21" s="33"/>
      <c r="D21" s="32"/>
      <c r="E21" s="62"/>
    </row>
  </sheetData>
  <sheetProtection algorithmName="SHA-512" hashValue="IX30Uo3Tf73OQPBmbKrcDHFts9mHpQmBzC7/WoWZQiVKJ0BgWJoC5w0ZqU19a/3zHVes5ogbaNjz+iVoyyNrHg==" saltValue="qWAvLjHTDVb8dG4NawLZU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6" t="s">
        <v>4</v>
      </c>
      <c r="B1" s="38" t="s">
        <v>159</v>
      </c>
      <c r="C1" s="47" t="s">
        <v>161</v>
      </c>
      <c r="D1" s="47" t="s">
        <v>157</v>
      </c>
    </row>
    <row r="2" spans="1:4" ht="13" x14ac:dyDescent="0.3">
      <c r="A2" s="47" t="s">
        <v>163</v>
      </c>
      <c r="B2" s="34" t="s">
        <v>164</v>
      </c>
      <c r="C2" s="34" t="s">
        <v>162</v>
      </c>
      <c r="D2" s="62"/>
    </row>
    <row r="3" spans="1:4" ht="13" x14ac:dyDescent="0.3">
      <c r="A3" s="47" t="s">
        <v>160</v>
      </c>
      <c r="B3" s="34" t="s">
        <v>150</v>
      </c>
      <c r="C3" s="34" t="s">
        <v>158</v>
      </c>
      <c r="D3" s="62"/>
    </row>
  </sheetData>
  <sheetProtection algorithmName="SHA-512" hashValue="YqZCVpE5d5C1MX0hP9pd1/nYDqi6Fu+fHixuo7Wqqppa56SHV9kCNTPmJwL7dQhW0nLqo9uQLFIWvCu9ODSd/w==" saltValue="9km0nOUkbq6tDfLAnlqo4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2024-03-18T00:34:02Z</dcterms:modified>
</cp:coreProperties>
</file>