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03ADF0E5-98BB-4C11-9DCD-BAFE96BE279F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I39" i="2"/>
  <c r="H39" i="2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G3" i="2"/>
  <c r="H2" i="2"/>
  <c r="G2" i="2"/>
  <c r="I2" i="2" s="1"/>
  <c r="A2" i="2"/>
  <c r="A39" i="2" s="1"/>
  <c r="C33" i="1"/>
  <c r="C20" i="1"/>
  <c r="A21" i="2" l="1"/>
  <c r="A14" i="2"/>
  <c r="A37" i="2"/>
  <c r="A15" i="2"/>
  <c r="A38" i="2"/>
  <c r="A22" i="2"/>
  <c r="A23" i="2"/>
  <c r="I3" i="2"/>
  <c r="A29" i="2"/>
  <c r="A30" i="2"/>
  <c r="I4" i="2"/>
  <c r="I8" i="2"/>
  <c r="A13" i="2"/>
  <c r="A31" i="2"/>
  <c r="A40" i="2"/>
  <c r="A19" i="2"/>
  <c r="A27" i="2"/>
  <c r="A35" i="2"/>
  <c r="A12" i="2"/>
  <c r="A20" i="2"/>
  <c r="A28" i="2"/>
  <c r="A36" i="2"/>
  <c r="A16" i="2"/>
  <c r="A32" i="2"/>
  <c r="A3" i="2"/>
  <c r="A4" i="2" s="1"/>
  <c r="A5" i="2" s="1"/>
  <c r="A6" i="2" s="1"/>
  <c r="A7" i="2" s="1"/>
  <c r="A8" i="2" s="1"/>
  <c r="A9" i="2" s="1"/>
  <c r="A10" i="2" s="1"/>
  <c r="A11" i="2" s="1"/>
  <c r="A24" i="2"/>
  <c r="A17" i="2"/>
  <c r="A25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<sst xmlns="http://schemas.openxmlformats.org/spreadsheetml/2006/main" count="2092" uniqueCount="337">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</sst>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6557503.1875</v>
      </c>
    </row>
    <row r="8" spans="1:3" ht="15" customHeight="1" x14ac:dyDescent="0.25">
      <c r="B8" s="5" t="s">
        <v>19</v>
      </c>
      <c r="C8" s="44">
        <v>0.45</v>
      </c>
    </row>
    <row r="9" spans="1:3" ht="15" customHeight="1" x14ac:dyDescent="0.25">
      <c r="B9" s="5" t="s">
        <v>20</v>
      </c>
      <c r="C9" s="45">
        <v>3.2400000000000012E-2</v>
      </c>
    </row>
    <row r="10" spans="1:3" ht="15" customHeight="1" x14ac:dyDescent="0.25">
      <c r="B10" s="5" t="s">
        <v>21</v>
      </c>
      <c r="C10" s="45">
        <v>0.36149230957031298</v>
      </c>
    </row>
    <row r="11" spans="1:3" ht="15" customHeight="1" x14ac:dyDescent="0.25">
      <c r="B11" s="5" t="s">
        <v>22</v>
      </c>
      <c r="C11" s="45">
        <v>0.17799999999999999</v>
      </c>
    </row>
    <row r="12" spans="1:3" ht="15" customHeight="1" x14ac:dyDescent="0.25">
      <c r="B12" s="5" t="s">
        <v>23</v>
      </c>
      <c r="C12" s="45">
        <v>0.61499999999999999</v>
      </c>
    </row>
    <row r="13" spans="1:3" ht="15" customHeight="1" x14ac:dyDescent="0.25">
      <c r="B13" s="5" t="s">
        <v>24</v>
      </c>
      <c r="C13" s="45">
        <v>0.57899999999999996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8.48E-2</v>
      </c>
    </row>
    <row r="24" spans="1:3" ht="15" customHeight="1" x14ac:dyDescent="0.25">
      <c r="B24" s="15" t="s">
        <v>33</v>
      </c>
      <c r="C24" s="45">
        <v>0.49769999999999998</v>
      </c>
    </row>
    <row r="25" spans="1:3" ht="15" customHeight="1" x14ac:dyDescent="0.25">
      <c r="B25" s="15" t="s">
        <v>34</v>
      </c>
      <c r="C25" s="45">
        <v>0.3468</v>
      </c>
    </row>
    <row r="26" spans="1:3" ht="15" customHeight="1" x14ac:dyDescent="0.25">
      <c r="B26" s="15" t="s">
        <v>35</v>
      </c>
      <c r="C26" s="45">
        <v>7.0699999999999999E-2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0.192340814766396</v>
      </c>
    </row>
    <row r="30" spans="1:3" ht="14.25" customHeight="1" x14ac:dyDescent="0.25">
      <c r="B30" s="25" t="s">
        <v>38</v>
      </c>
      <c r="C30" s="99">
        <v>9.447220278431899E-2</v>
      </c>
    </row>
    <row r="31" spans="1:3" ht="14.25" customHeight="1" x14ac:dyDescent="0.25">
      <c r="B31" s="25" t="s">
        <v>39</v>
      </c>
      <c r="C31" s="99">
        <v>0.167430435799206</v>
      </c>
    </row>
    <row r="32" spans="1:3" ht="14.25" customHeight="1" x14ac:dyDescent="0.25">
      <c r="B32" s="25" t="s">
        <v>40</v>
      </c>
      <c r="C32" s="99">
        <v>0.54575654665008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35.8628812848238</v>
      </c>
    </row>
    <row r="38" spans="1:5" ht="15" customHeight="1" x14ac:dyDescent="0.25">
      <c r="B38" s="11" t="s">
        <v>45</v>
      </c>
      <c r="C38" s="43">
        <v>46.5128248805674</v>
      </c>
      <c r="D38" s="12"/>
      <c r="E38" s="13"/>
    </row>
    <row r="39" spans="1:5" ht="15" customHeight="1" x14ac:dyDescent="0.25">
      <c r="B39" s="11" t="s">
        <v>46</v>
      </c>
      <c r="C39" s="43">
        <v>60.269398860588403</v>
      </c>
      <c r="D39" s="12"/>
      <c r="E39" s="12"/>
    </row>
    <row r="40" spans="1:5" ht="15" customHeight="1" x14ac:dyDescent="0.25">
      <c r="B40" s="11" t="s">
        <v>47</v>
      </c>
      <c r="C40" s="100">
        <v>6.38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28.377780680000001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1.6575900000000001E-2</v>
      </c>
      <c r="D45" s="12"/>
    </row>
    <row r="46" spans="1:5" ht="15.75" customHeight="1" x14ac:dyDescent="0.25">
      <c r="B46" s="11" t="s">
        <v>52</v>
      </c>
      <c r="C46" s="45">
        <v>0.1093758</v>
      </c>
      <c r="D46" s="12"/>
    </row>
    <row r="47" spans="1:5" ht="15.75" customHeight="1" x14ac:dyDescent="0.25">
      <c r="B47" s="11" t="s">
        <v>53</v>
      </c>
      <c r="C47" s="45">
        <v>0.36504779999999998</v>
      </c>
      <c r="D47" s="12"/>
      <c r="E47" s="13"/>
    </row>
    <row r="48" spans="1:5" ht="15" customHeight="1" x14ac:dyDescent="0.25">
      <c r="B48" s="11" t="s">
        <v>54</v>
      </c>
      <c r="C48" s="46">
        <v>0.50900049999999997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0.48581400000000002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Q4Cl1awKbXS6fC+NpxEYGAyfwPEo80EwjL2T7VKR465QYf5pOBN3d4PjsxeMNQid5+Hg+J8RPY3bygkw5Qymqw==" saltValue="6WIpmGdXpgzAhB3zEE5B3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2.9968116595887599E-2</v>
      </c>
      <c r="C2" s="98">
        <v>0.95</v>
      </c>
      <c r="D2" s="56">
        <v>35.180119803198373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54.64653115467285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56.177874626950199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0.18295608825211421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17.330280382167182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17.330280382167182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17.330280382167182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17.330280382167182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17.330280382167182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17.330280382167182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0.105791605727676</v>
      </c>
      <c r="C16" s="98">
        <v>0.95</v>
      </c>
      <c r="D16" s="56">
        <v>0.25634399313294071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1.4029197158578659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1.4029197158578659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0.30872723460197399</v>
      </c>
      <c r="C21" s="98">
        <v>0.95</v>
      </c>
      <c r="D21" s="56">
        <v>1.7527897966645061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29.517384791071638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8.0000000000000002E-3</v>
      </c>
      <c r="C23" s="98">
        <v>0.95</v>
      </c>
      <c r="D23" s="56">
        <v>5.6396812437985204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0.26210524724751999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3.2518846091586201E-2</v>
      </c>
      <c r="C27" s="98">
        <v>0.95</v>
      </c>
      <c r="D27" s="56">
        <v>25.052848461386919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0.46226600000000001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61.497953409889362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9.2499999999999999E-2</v>
      </c>
      <c r="C31" s="98">
        <v>0.95</v>
      </c>
      <c r="D31" s="56">
        <v>3.2132728803104968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0.41937809999999998</v>
      </c>
      <c r="C32" s="98">
        <v>0.95</v>
      </c>
      <c r="D32" s="56">
        <v>0.47407668456460789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0.434176100145511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9.6197411417961107E-2</v>
      </c>
      <c r="C38" s="98">
        <v>0.95</v>
      </c>
      <c r="D38" s="56">
        <v>9.1972159117845038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0.220586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Xy1Dhq+NpL/tSO9ST5u9KqgWMC5GeoQIR6oOz0GfocgeDByd8w1vV8ruslQngYu2KeTIGICJQVxU28GefdFFXQ==" saltValue="OhnxwcHxPUKYXBwbeXCf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jLu2PBeBCB3GiU7nYviiZWFUvkEySr5tSMp3Ee3StIDcc4XT8Lmjyiubdxyvvr+R59faNZHwcOSRNc0YuSXOKQ==" saltValue="XJLy6Debhz5xh40M+nyn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Z60O8YKXyum2PEO72eyDwpBkr6a014hzQSsETcFb8YTkYDu5ZwYW8NbXS2sLZN82CsuliHvLURUUF0iWIrttVw==" saltValue="Hr257gjd4jkURtC8kYrYi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E01e5DKD41szPsxN2Wbc22R7pgGfuc/OcnGx7fcqr/qbpJtEpI1W6fZGouR4U6pNKfx2H+aYPW21dEC0w07OwA==" saltValue="bWXhhw6qTTwhZAK76D2D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0.45</v>
      </c>
      <c r="E2" s="60">
        <f>food_insecure</f>
        <v>0.45</v>
      </c>
      <c r="F2" s="60">
        <f>food_insecure</f>
        <v>0.45</v>
      </c>
      <c r="G2" s="60">
        <f>food_insecure</f>
        <v>0.45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0.45</v>
      </c>
      <c r="F5" s="60">
        <f>food_insecure</f>
        <v>0.45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0.45</v>
      </c>
      <c r="F8" s="60">
        <f>food_insecure</f>
        <v>0.45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0.45</v>
      </c>
      <c r="F9" s="60">
        <f>food_insecure</f>
        <v>0.45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0.61499999999999999</v>
      </c>
      <c r="E10" s="60">
        <f>IF(ISBLANK(comm_deliv), frac_children_health_facility,1)</f>
        <v>0.61499999999999999</v>
      </c>
      <c r="F10" s="60">
        <f>IF(ISBLANK(comm_deliv), frac_children_health_facility,1)</f>
        <v>0.61499999999999999</v>
      </c>
      <c r="G10" s="60">
        <f>IF(ISBLANK(comm_deliv), frac_children_health_facility,1)</f>
        <v>0.61499999999999999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</v>
      </c>
      <c r="I15" s="60">
        <f>food_insecure</f>
        <v>0.45</v>
      </c>
      <c r="J15" s="60">
        <f>food_insecure</f>
        <v>0.45</v>
      </c>
      <c r="K15" s="60">
        <f>food_insecure</f>
        <v>0.45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0.17799999999999999</v>
      </c>
      <c r="I18" s="60">
        <f>frac_PW_health_facility</f>
        <v>0.17799999999999999</v>
      </c>
      <c r="J18" s="60">
        <f>frac_PW_health_facility</f>
        <v>0.17799999999999999</v>
      </c>
      <c r="K18" s="60">
        <f>frac_PW_health_facility</f>
        <v>0.17799999999999999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3.2400000000000012E-2</v>
      </c>
      <c r="I19" s="60">
        <f>frac_malaria_risk</f>
        <v>3.2400000000000012E-2</v>
      </c>
      <c r="J19" s="60">
        <f>frac_malaria_risk</f>
        <v>3.2400000000000012E-2</v>
      </c>
      <c r="K19" s="60">
        <f>frac_malaria_risk</f>
        <v>3.2400000000000012E-2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0.57899999999999996</v>
      </c>
      <c r="M24" s="60">
        <f>famplan_unmet_need</f>
        <v>0.57899999999999996</v>
      </c>
      <c r="N24" s="60">
        <f>famplan_unmet_need</f>
        <v>0.57899999999999996</v>
      </c>
      <c r="O24" s="60">
        <f>famplan_unmet_need</f>
        <v>0.57899999999999996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0.37320774505615206</v>
      </c>
      <c r="M25" s="60">
        <f>(1-food_insecure)*(0.49)+food_insecure*(0.7)</f>
        <v>0.58450000000000002</v>
      </c>
      <c r="N25" s="60">
        <f>(1-food_insecure)*(0.49)+food_insecure*(0.7)</f>
        <v>0.58450000000000002</v>
      </c>
      <c r="O25" s="60">
        <f>(1-food_insecure)*(0.49)+food_insecure*(0.7)</f>
        <v>0.58450000000000002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0.15994617645263659</v>
      </c>
      <c r="M26" s="60">
        <f>(1-food_insecure)*(0.21)+food_insecure*(0.3)</f>
        <v>0.2505</v>
      </c>
      <c r="N26" s="60">
        <f>(1-food_insecure)*(0.21)+food_insecure*(0.3)</f>
        <v>0.2505</v>
      </c>
      <c r="O26" s="60">
        <f>(1-food_insecure)*(0.21)+food_insecure*(0.3)</f>
        <v>0.2505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0.10535376892089836</v>
      </c>
      <c r="M27" s="60">
        <f>(1-food_insecure)*(0.3)</f>
        <v>0.16500000000000001</v>
      </c>
      <c r="N27" s="60">
        <f>(1-food_insecure)*(0.3)</f>
        <v>0.16500000000000001</v>
      </c>
      <c r="O27" s="60">
        <f>(1-food_insecure)*(0.3)</f>
        <v>0.16500000000000001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0.36149230957031298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3.2400000000000012E-2</v>
      </c>
      <c r="D34" s="60">
        <f t="shared" si="3"/>
        <v>3.2400000000000012E-2</v>
      </c>
      <c r="E34" s="60">
        <f t="shared" si="3"/>
        <v>3.2400000000000012E-2</v>
      </c>
      <c r="F34" s="60">
        <f t="shared" si="3"/>
        <v>3.2400000000000012E-2</v>
      </c>
      <c r="G34" s="60">
        <f t="shared" si="3"/>
        <v>3.2400000000000012E-2</v>
      </c>
      <c r="H34" s="60">
        <f t="shared" si="3"/>
        <v>3.2400000000000012E-2</v>
      </c>
      <c r="I34" s="60">
        <f t="shared" si="3"/>
        <v>3.2400000000000012E-2</v>
      </c>
      <c r="J34" s="60">
        <f t="shared" si="3"/>
        <v>3.2400000000000012E-2</v>
      </c>
      <c r="K34" s="60">
        <f t="shared" si="3"/>
        <v>3.2400000000000012E-2</v>
      </c>
      <c r="L34" s="60">
        <f t="shared" si="3"/>
        <v>3.2400000000000012E-2</v>
      </c>
      <c r="M34" s="60">
        <f t="shared" si="3"/>
        <v>3.2400000000000012E-2</v>
      </c>
      <c r="N34" s="60">
        <f t="shared" si="3"/>
        <v>3.2400000000000012E-2</v>
      </c>
      <c r="O34" s="60">
        <f t="shared" si="3"/>
        <v>3.2400000000000012E-2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O6+CnpF1yRAccDffUIG0D5kq8aHvwAL3V3BSqZoTqDaew+7G55zuoor7Mz9AOIpx3DmPhzJA3PhgsVbKgrUAg==" saltValue="T5BEMju8yYnbABqadkD0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k2uERQ9VkkdH1eWW5bY1tLWaduxHBBM/xzrpBRfRBfqqDdrEbPm4c3jK9DOynCdIBfYRervfpXSNxoQs7K1P2A==" saltValue="Y/j7/UBglusKyBIxKuXu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NqWbh2DBF6TmY52y7+mUCAP2ehmjYUK6ptnaw7aJc/pYO5N3gMqlBQkppsIw8jSL4x8f41AVnp7JpkV+wbvJg==" saltValue="d0TkHM8QB3j4HfRrVugw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klVYU6Ei02d4s6mGpidlU8sro36+ie4iBvq80Em7YEYgkHH3IiT4wp9uiei8t/TLXtV5FJ13jzWMi8TbCzHDcw==" saltValue="7bdPLi/jt/pmt0IMSuDAr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J60PDQAgUtsNSNjovU+R7vEM0gTq6XA274nVLPAntT0mQBBgjA4cBFDhuyKPIL7sMvDcOIHiemxuiZpQYbs5PA==" saltValue="XdLAERI9r1fyzq8cVb2Ny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CZI7OVx3vxAxLzzNn7ZB5uoF+aDp3whSw2c3iEKek0CP7V8aFN35jTzOmBWiMNEuNaKL4wyvk3xvxSKm1kxxg==" saltValue="zu9l357Wg5xW12inS5cec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7">
        <f t="shared" ref="G2:G11" si="0">C2+D2+E2+F2</f>
        <v>9402000</v>
      </c>
      <c r="H2" s="17">
        <f t="shared" ref="H2:H11" si="1">(B2 + stillbirth*B2/(1000-stillbirth))/(1-abortion)</f>
        <v>1362756.2235971822</v>
      </c>
      <c r="I2" s="17">
        <f t="shared" ref="I2:I11" si="2">G2-H2</f>
        <v>8039243.776402818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1167815.9704</v>
      </c>
      <c r="C3" s="50">
        <v>2319000</v>
      </c>
      <c r="D3" s="50">
        <v>3560000</v>
      </c>
      <c r="E3" s="50">
        <v>2310000</v>
      </c>
      <c r="F3" s="50">
        <v>1543000</v>
      </c>
      <c r="G3" s="17">
        <f t="shared" si="0"/>
        <v>9732000</v>
      </c>
      <c r="H3" s="17">
        <f t="shared" si="1"/>
        <v>1365822.6174119732</v>
      </c>
      <c r="I3" s="17">
        <f t="shared" si="2"/>
        <v>8366177.382588027</v>
      </c>
    </row>
    <row r="4" spans="1:9" ht="15.75" customHeight="1" x14ac:dyDescent="0.25">
      <c r="A4" s="5">
        <f t="shared" si="3"/>
        <v>2023</v>
      </c>
      <c r="B4" s="49">
        <v>1169569.2875999999</v>
      </c>
      <c r="C4" s="50">
        <v>2373000</v>
      </c>
      <c r="D4" s="50">
        <v>3692000</v>
      </c>
      <c r="E4" s="50">
        <v>2392000</v>
      </c>
      <c r="F4" s="50">
        <v>1612000</v>
      </c>
      <c r="G4" s="17">
        <f t="shared" si="0"/>
        <v>10069000</v>
      </c>
      <c r="H4" s="17">
        <f t="shared" si="1"/>
        <v>1367873.2147217849</v>
      </c>
      <c r="I4" s="17">
        <f t="shared" si="2"/>
        <v>8701126.785278216</v>
      </c>
    </row>
    <row r="5" spans="1:9" ht="15.75" customHeight="1" x14ac:dyDescent="0.25">
      <c r="A5" s="5">
        <f t="shared" si="3"/>
        <v>2024</v>
      </c>
      <c r="B5" s="49">
        <v>1170332.544</v>
      </c>
      <c r="C5" s="50">
        <v>2418000</v>
      </c>
      <c r="D5" s="50">
        <v>3820000</v>
      </c>
      <c r="E5" s="50">
        <v>2482000</v>
      </c>
      <c r="F5" s="50">
        <v>1682000</v>
      </c>
      <c r="G5" s="17">
        <f t="shared" si="0"/>
        <v>10402000</v>
      </c>
      <c r="H5" s="17">
        <f t="shared" si="1"/>
        <v>1368765.8834987392</v>
      </c>
      <c r="I5" s="17">
        <f t="shared" si="2"/>
        <v>9033234.1165012605</v>
      </c>
    </row>
    <row r="6" spans="1:9" ht="15.75" customHeight="1" x14ac:dyDescent="0.25">
      <c r="A6" s="5">
        <f t="shared" si="3"/>
        <v>2025</v>
      </c>
      <c r="B6" s="49">
        <v>1169993.5759999999</v>
      </c>
      <c r="C6" s="50">
        <v>2448000</v>
      </c>
      <c r="D6" s="50">
        <v>3941000</v>
      </c>
      <c r="E6" s="50">
        <v>2579000</v>
      </c>
      <c r="F6" s="50">
        <v>1750000</v>
      </c>
      <c r="G6" s="17">
        <f t="shared" si="0"/>
        <v>10718000</v>
      </c>
      <c r="H6" s="17">
        <f t="shared" si="1"/>
        <v>1368369.442473172</v>
      </c>
      <c r="I6" s="17">
        <f t="shared" si="2"/>
        <v>9349630.5575268287</v>
      </c>
    </row>
    <row r="7" spans="1:9" ht="15.75" customHeight="1" x14ac:dyDescent="0.25">
      <c r="A7" s="5">
        <f t="shared" si="3"/>
        <v>2026</v>
      </c>
      <c r="B7" s="49">
        <v>1172382.3684</v>
      </c>
      <c r="C7" s="50">
        <v>2462000</v>
      </c>
      <c r="D7" s="50">
        <v>4070000</v>
      </c>
      <c r="E7" s="50">
        <v>2687000</v>
      </c>
      <c r="F7" s="50">
        <v>1816000</v>
      </c>
      <c r="G7" s="17">
        <f t="shared" si="0"/>
        <v>11035000</v>
      </c>
      <c r="H7" s="17">
        <f t="shared" si="1"/>
        <v>1371163.2616800668</v>
      </c>
      <c r="I7" s="17">
        <f t="shared" si="2"/>
        <v>9663836.7383199334</v>
      </c>
    </row>
    <row r="8" spans="1:9" ht="15.75" customHeight="1" x14ac:dyDescent="0.25">
      <c r="A8" s="5">
        <f t="shared" si="3"/>
        <v>2027</v>
      </c>
      <c r="B8" s="49">
        <v>1173883.0567999999</v>
      </c>
      <c r="C8" s="50">
        <v>2460000</v>
      </c>
      <c r="D8" s="50">
        <v>4191000</v>
      </c>
      <c r="E8" s="50">
        <v>2804000</v>
      </c>
      <c r="F8" s="50">
        <v>1880000</v>
      </c>
      <c r="G8" s="17">
        <f t="shared" si="0"/>
        <v>11335000</v>
      </c>
      <c r="H8" s="17">
        <f t="shared" si="1"/>
        <v>1372918.3962306806</v>
      </c>
      <c r="I8" s="17">
        <f t="shared" si="2"/>
        <v>9962081.6037693191</v>
      </c>
    </row>
    <row r="9" spans="1:9" ht="15.75" customHeight="1" x14ac:dyDescent="0.25">
      <c r="A9" s="5">
        <f t="shared" si="3"/>
        <v>2028</v>
      </c>
      <c r="B9" s="49">
        <v>1174471.0236</v>
      </c>
      <c r="C9" s="50">
        <v>2452000</v>
      </c>
      <c r="D9" s="50">
        <v>4301000</v>
      </c>
      <c r="E9" s="50">
        <v>2926000</v>
      </c>
      <c r="F9" s="50">
        <v>1944000</v>
      </c>
      <c r="G9" s="17">
        <f t="shared" si="0"/>
        <v>11623000</v>
      </c>
      <c r="H9" s="17">
        <f t="shared" si="1"/>
        <v>1373606.0545382241</v>
      </c>
      <c r="I9" s="17">
        <f t="shared" si="2"/>
        <v>10249393.945461776</v>
      </c>
    </row>
    <row r="10" spans="1:9" ht="15.75" customHeight="1" x14ac:dyDescent="0.25">
      <c r="A10" s="5">
        <f t="shared" si="3"/>
        <v>2029</v>
      </c>
      <c r="B10" s="49">
        <v>1174149.2531999999</v>
      </c>
      <c r="C10" s="50">
        <v>2448000</v>
      </c>
      <c r="D10" s="50">
        <v>4398000</v>
      </c>
      <c r="E10" s="50">
        <v>3053000</v>
      </c>
      <c r="F10" s="50">
        <v>2011000</v>
      </c>
      <c r="G10" s="17">
        <f t="shared" si="0"/>
        <v>11910000</v>
      </c>
      <c r="H10" s="17">
        <f t="shared" si="1"/>
        <v>1373229.7270165312</v>
      </c>
      <c r="I10" s="17">
        <f t="shared" si="2"/>
        <v>10536770.272983469</v>
      </c>
    </row>
    <row r="11" spans="1:9" ht="15.75" customHeight="1" x14ac:dyDescent="0.25">
      <c r="A11" s="5">
        <f t="shared" si="3"/>
        <v>2030</v>
      </c>
      <c r="B11" s="49">
        <v>1172870.5</v>
      </c>
      <c r="C11" s="50">
        <v>2455000</v>
      </c>
      <c r="D11" s="50">
        <v>4480000</v>
      </c>
      <c r="E11" s="50">
        <v>3180000</v>
      </c>
      <c r="F11" s="50">
        <v>2081000</v>
      </c>
      <c r="G11" s="17">
        <f t="shared" si="0"/>
        <v>12196000</v>
      </c>
      <c r="H11" s="17">
        <f t="shared" si="1"/>
        <v>1371734.1574345795</v>
      </c>
      <c r="I11" s="17">
        <f t="shared" si="2"/>
        <v>10824265.842565421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ezKlsYoMHjXCXQxf2gWMcs0DgPuzBrKFIOL3Eu/cmmm75oZ1wSOZdP5v3MuJDN3Gj4Y+NCCKZtSbt//pXKS9A==" saltValue="cGUTr63CyuNvdyA9zu+gs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5.9075441147910448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5.9075441147910448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2.6195729368945777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2.6195729368945777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2.6666149849565333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2.6666149849565333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1.8696633166397389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1.8696633166397389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3.9879616615648126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3.9879616615648126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gtYkvqlh9AiQBWjFhKDBu2GHnXmTD3+h12XLl2zo3W563+fHHbmSokiYzBEswRIQg01FNl83mWhXF2edJ37ZQ==" saltValue="GCV7DhmUnjOSPyI7xTq6X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jWkzQcQic50JlsrsndWMUW362HBRpD5LsDO8g9aCGuN3iZ7EeqUeUVx/7uGSDT8/DIPmyQjt99QUBi5FkqL2fg==" saltValue="uzRf2nHI514F9PBrVNnA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vkRC9oBSU6PiIYvOWMkcNLd0NMjrcJK/CeNdWulcbqFBuoaEr/107a/ql4yoPrgj4s+066zNx/qwuLHUr5+KA==" saltValue="Gh2U3PPApIiFz9RbABKo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4eRw8enKZlWbseeJNXjU0iLhQB1Qxr2jhJDOHHdM7U5m+0vN735H1R19kP1SWjj4O/lWCvWxLlOUBeWBBYhCrg==" saltValue="33WgzmehW79E4MNAT/ztf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z/Tz805gAg4LZkJurY863ayxp7Lr1VZRRzrOt+EKxhklRBNZFIRcQjqKnHQbvrVc8wxS4kq6sZ7N9K8bZ0R97Q==" saltValue="mThSrIQVpCKaeL3wKZMo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0.5349944937037584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0.62071865689775529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0.62071865689775529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0.61377179430589279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0.61377179430589279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0.61377179430589279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0.61377179430589279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0.59695992630124373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0.59695992630124373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0.59695992630124373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0.59695992630124373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0.64153666589355718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0.71797366222683845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0.71797366222683845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0.71198156682027669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0.71198156682027669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0.71198156682027669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0.71198156682027669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0.69733656174334135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0.69733656174334135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0.69733656174334135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0.69733656174334135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0.34436281881031583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0.42763196102672701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0.42763196102672701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0.42045053671319871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0.42045053671319871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0.42045053671319871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0.42045053671319871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0.40340319568375188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0.40340319568375188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0.40340319568375188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0.40340319568375188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0.51075920369267891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0.59759059923420188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0.59759059923420188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0.59049959049959044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0.59049959049959044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0.59049959049959044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0.59049959049959044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0.57337883959044367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0.57337883959044367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0.57337883959044367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0.57337883959044367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0.93534465440057657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0.95365712992526486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0.95365712992526486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0.95234010103898581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0.95234010103898581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0.95234010103898581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0.95234010103898581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0.9490419894007337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0.9490419894007337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0.9490419894007337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0.9490419894007337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0.83727523472165144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0.87979444904724047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0.87979444904724047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0.87664980880720367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0.87664980880720367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0.87664980880720367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0.87664980880720367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0.86883525708289611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0.86883525708289611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0.86883525708289611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0.86883525708289611</v>
      </c>
    </row>
  </sheetData>
  <sheetProtection algorithmName="SHA-512" hashValue="fV4XvoPKib3+ZeWwKc2+kl2ExpqPn/vFE3YZ1eeUooQJHJ7Jb4uNyuh4yOdOVPieDjRC19K73gjLU7/NFvTiqQ==" saltValue="RkH9yfZ3VhNVfA1C/0l1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5uZBoo1MdW1e7faPcXCPL9OSBiO3u9B+KKjvNGBYI2pJe2K8SEYugJSVmCMaL8/i957SaBppkJPGOJoeSx7LNQ==" saltValue="zO9qceC1dGhub8OVqL/X0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n3YzxDt02Ht8vCfoeB7kMIcv/JjHBJjX6yuxlKmoQADIsvI08slnXM+EikGGqLHVOBVlhcqIHqcUgQpC11Or/A==" saltValue="STMERJHn0PLPtt2NLCb36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v29hA/xKusim1Bj4uzXlX814XsAoTpArhTo/6i7kAvTtStfHzR5C9hXUDQDjGmApvOsSA5TjLTJ/00pC4PJ2qw==" saltValue="QiYh14UEDgQeRN3Q4/XCl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1.09521122626174E-2</v>
      </c>
    </row>
    <row r="4" spans="1:8" ht="15.75" customHeight="1" x14ac:dyDescent="0.25">
      <c r="B4" s="19" t="s">
        <v>79</v>
      </c>
      <c r="C4" s="101">
        <v>0.14536558752957501</v>
      </c>
    </row>
    <row r="5" spans="1:8" ht="15.75" customHeight="1" x14ac:dyDescent="0.25">
      <c r="B5" s="19" t="s">
        <v>80</v>
      </c>
      <c r="C5" s="101">
        <v>6.6924758590723527E-2</v>
      </c>
    </row>
    <row r="6" spans="1:8" ht="15.75" customHeight="1" x14ac:dyDescent="0.25">
      <c r="B6" s="19" t="s">
        <v>81</v>
      </c>
      <c r="C6" s="101">
        <v>0.26263038515090498</v>
      </c>
    </row>
    <row r="7" spans="1:8" ht="15.75" customHeight="1" x14ac:dyDescent="0.25">
      <c r="B7" s="19" t="s">
        <v>82</v>
      </c>
      <c r="C7" s="101">
        <v>0.30414586163289681</v>
      </c>
    </row>
    <row r="8" spans="1:8" ht="15.75" customHeight="1" x14ac:dyDescent="0.25">
      <c r="B8" s="19" t="s">
        <v>83</v>
      </c>
      <c r="C8" s="101">
        <v>2.7032259482830012E-2</v>
      </c>
    </row>
    <row r="9" spans="1:8" ht="15.75" customHeight="1" x14ac:dyDescent="0.25">
      <c r="B9" s="19" t="s">
        <v>84</v>
      </c>
      <c r="C9" s="101">
        <v>8.1099629159846434E-2</v>
      </c>
    </row>
    <row r="10" spans="1:8" ht="15.75" customHeight="1" x14ac:dyDescent="0.25">
      <c r="B10" s="19" t="s">
        <v>85</v>
      </c>
      <c r="C10" s="101">
        <v>0.1018494061906059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0.17032193417539149</v>
      </c>
      <c r="D14" s="55">
        <v>0.17032193417539149</v>
      </c>
      <c r="E14" s="55">
        <v>0.17032193417539149</v>
      </c>
      <c r="F14" s="55">
        <v>0.17032193417539149</v>
      </c>
    </row>
    <row r="15" spans="1:8" ht="15.75" customHeight="1" x14ac:dyDescent="0.25">
      <c r="B15" s="19" t="s">
        <v>88</v>
      </c>
      <c r="C15" s="101">
        <v>0.26136939290548539</v>
      </c>
      <c r="D15" s="101">
        <v>0.26136939290548539</v>
      </c>
      <c r="E15" s="101">
        <v>0.26136939290548539</v>
      </c>
      <c r="F15" s="101">
        <v>0.26136939290548539</v>
      </c>
    </row>
    <row r="16" spans="1:8" ht="15.75" customHeight="1" x14ac:dyDescent="0.25">
      <c r="B16" s="19" t="s">
        <v>89</v>
      </c>
      <c r="C16" s="101">
        <v>3.684287965202683E-2</v>
      </c>
      <c r="D16" s="101">
        <v>3.684287965202683E-2</v>
      </c>
      <c r="E16" s="101">
        <v>3.684287965202683E-2</v>
      </c>
      <c r="F16" s="101">
        <v>3.684287965202683E-2</v>
      </c>
    </row>
    <row r="17" spans="1:8" ht="15.75" customHeight="1" x14ac:dyDescent="0.25">
      <c r="B17" s="19" t="s">
        <v>90</v>
      </c>
      <c r="C17" s="101">
        <v>4.3175079301300719E-2</v>
      </c>
      <c r="D17" s="101">
        <v>4.3175079301300719E-2</v>
      </c>
      <c r="E17" s="101">
        <v>4.3175079301300719E-2</v>
      </c>
      <c r="F17" s="101">
        <v>4.3175079301300719E-2</v>
      </c>
    </row>
    <row r="18" spans="1:8" ht="15.75" customHeight="1" x14ac:dyDescent="0.25">
      <c r="B18" s="19" t="s">
        <v>91</v>
      </c>
      <c r="C18" s="101">
        <v>6.8688773784051664E-3</v>
      </c>
      <c r="D18" s="101">
        <v>6.8688773784051664E-3</v>
      </c>
      <c r="E18" s="101">
        <v>6.8688773784051664E-3</v>
      </c>
      <c r="F18" s="101">
        <v>6.8688773784051664E-3</v>
      </c>
    </row>
    <row r="19" spans="1:8" ht="15.75" customHeight="1" x14ac:dyDescent="0.25">
      <c r="B19" s="19" t="s">
        <v>92</v>
      </c>
      <c r="C19" s="101">
        <v>1.812204666892317E-2</v>
      </c>
      <c r="D19" s="101">
        <v>1.812204666892317E-2</v>
      </c>
      <c r="E19" s="101">
        <v>1.812204666892317E-2</v>
      </c>
      <c r="F19" s="101">
        <v>1.812204666892317E-2</v>
      </c>
    </row>
    <row r="20" spans="1:8" ht="15.75" customHeight="1" x14ac:dyDescent="0.25">
      <c r="B20" s="19" t="s">
        <v>93</v>
      </c>
      <c r="C20" s="101">
        <v>2.2361220652721862E-3</v>
      </c>
      <c r="D20" s="101">
        <v>2.2361220652721862E-3</v>
      </c>
      <c r="E20" s="101">
        <v>2.2361220652721862E-3</v>
      </c>
      <c r="F20" s="101">
        <v>2.2361220652721862E-3</v>
      </c>
    </row>
    <row r="21" spans="1:8" ht="15.75" customHeight="1" x14ac:dyDescent="0.25">
      <c r="B21" s="19" t="s">
        <v>94</v>
      </c>
      <c r="C21" s="101">
        <v>0.120571115962731</v>
      </c>
      <c r="D21" s="101">
        <v>0.120571115962731</v>
      </c>
      <c r="E21" s="101">
        <v>0.120571115962731</v>
      </c>
      <c r="F21" s="101">
        <v>0.120571115962731</v>
      </c>
    </row>
    <row r="22" spans="1:8" ht="15.75" customHeight="1" x14ac:dyDescent="0.25">
      <c r="B22" s="19" t="s">
        <v>95</v>
      </c>
      <c r="C22" s="101">
        <v>0.34049255189046401</v>
      </c>
      <c r="D22" s="101">
        <v>0.34049255189046401</v>
      </c>
      <c r="E22" s="101">
        <v>0.34049255189046401</v>
      </c>
      <c r="F22" s="101">
        <v>0.34049255189046401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5.6316962999999998E-2</v>
      </c>
    </row>
    <row r="27" spans="1:8" ht="15.75" customHeight="1" x14ac:dyDescent="0.25">
      <c r="B27" s="19" t="s">
        <v>102</v>
      </c>
      <c r="C27" s="101">
        <v>9.746111E-3</v>
      </c>
    </row>
    <row r="28" spans="1:8" ht="15.75" customHeight="1" x14ac:dyDescent="0.25">
      <c r="B28" s="19" t="s">
        <v>103</v>
      </c>
      <c r="C28" s="101">
        <v>0.40384162200000001</v>
      </c>
    </row>
    <row r="29" spans="1:8" ht="15.75" customHeight="1" x14ac:dyDescent="0.25">
      <c r="B29" s="19" t="s">
        <v>104</v>
      </c>
      <c r="C29" s="101">
        <v>0.15108449600000001</v>
      </c>
    </row>
    <row r="30" spans="1:8" ht="15.75" customHeight="1" x14ac:dyDescent="0.25">
      <c r="B30" s="19" t="s">
        <v>2</v>
      </c>
      <c r="C30" s="101">
        <v>5.3471453999999988E-2</v>
      </c>
    </row>
    <row r="31" spans="1:8" ht="15.75" customHeight="1" x14ac:dyDescent="0.25">
      <c r="B31" s="19" t="s">
        <v>105</v>
      </c>
      <c r="C31" s="101">
        <v>2.1151507E-2</v>
      </c>
    </row>
    <row r="32" spans="1:8" ht="15.75" customHeight="1" x14ac:dyDescent="0.25">
      <c r="B32" s="19" t="s">
        <v>106</v>
      </c>
      <c r="C32" s="101">
        <v>7.030825000000001E-3</v>
      </c>
    </row>
    <row r="33" spans="2:3" ht="15.75" customHeight="1" x14ac:dyDescent="0.25">
      <c r="B33" s="19" t="s">
        <v>107</v>
      </c>
      <c r="C33" s="101">
        <v>0.17616351399999999</v>
      </c>
    </row>
    <row r="34" spans="2:3" ht="15.75" customHeight="1" x14ac:dyDescent="0.25">
      <c r="B34" s="19" t="s">
        <v>108</v>
      </c>
      <c r="C34" s="101">
        <v>0.12119350800000001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W9eJNiJGROrDFwIH4lLXBnvrHJb8uoZj90fbtYzeE7qGZFF/k/pgZrVz5oIJnU++AoPCapiYMHOT1bq8NPBaYQ==" saltValue="uuBmEGgY0Uipc7LE8qyv0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0.53504786775000002</v>
      </c>
      <c r="D14" s="54">
        <v>0.55257860089599997</v>
      </c>
      <c r="E14" s="54">
        <v>0.55257860089599997</v>
      </c>
      <c r="F14" s="54">
        <v>0.36355796776299998</v>
      </c>
      <c r="G14" s="54">
        <v>0.36355796776299998</v>
      </c>
      <c r="H14" s="45">
        <v>0.38200000000000001</v>
      </c>
      <c r="I14" s="55">
        <v>0.38200000000000001</v>
      </c>
      <c r="J14" s="55">
        <v>0.38200000000000001</v>
      </c>
      <c r="K14" s="55">
        <v>0.38200000000000001</v>
      </c>
      <c r="L14" s="45">
        <v>0.42399999999999999</v>
      </c>
      <c r="M14" s="55">
        <v>0.42399999999999999</v>
      </c>
      <c r="N14" s="55">
        <v>0.42399999999999999</v>
      </c>
      <c r="O14" s="55">
        <v>0.42399999999999999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0.2599337448230985</v>
      </c>
      <c r="D15" s="52">
        <f t="shared" si="0"/>
        <v>0.26845042041568934</v>
      </c>
      <c r="E15" s="52">
        <f t="shared" si="0"/>
        <v>0.26845042041568934</v>
      </c>
      <c r="F15" s="52">
        <f t="shared" si="0"/>
        <v>0.17662155055081408</v>
      </c>
      <c r="G15" s="52">
        <f t="shared" si="0"/>
        <v>0.17662155055081408</v>
      </c>
      <c r="H15" s="52">
        <f t="shared" si="0"/>
        <v>0.18558094800000002</v>
      </c>
      <c r="I15" s="52">
        <f t="shared" si="0"/>
        <v>0.18558094800000002</v>
      </c>
      <c r="J15" s="52">
        <f t="shared" si="0"/>
        <v>0.18558094800000002</v>
      </c>
      <c r="K15" s="52">
        <f t="shared" si="0"/>
        <v>0.18558094800000002</v>
      </c>
      <c r="L15" s="52">
        <f t="shared" si="0"/>
        <v>0.20598513600000001</v>
      </c>
      <c r="M15" s="52">
        <f t="shared" si="0"/>
        <v>0.20598513600000001</v>
      </c>
      <c r="N15" s="52">
        <f t="shared" si="0"/>
        <v>0.20598513600000001</v>
      </c>
      <c r="O15" s="52">
        <f t="shared" si="0"/>
        <v>0.20598513600000001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YJS6vDOpukKADBLP6oMWOTkntzpilqsp9YpnnNQ1pnFMgZhKWJeBzGGlAHuu6Qo5q+MWf/2wPufZBVJW2/nVUg==" saltValue="M762/xcxBHP2HBzT9xuMU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0.56787818670272794</v>
      </c>
      <c r="D2" s="53">
        <v>0.41937809999999998</v>
      </c>
      <c r="E2" s="53"/>
      <c r="F2" s="53"/>
      <c r="G2" s="53"/>
    </row>
    <row r="3" spans="1:7" x14ac:dyDescent="0.25">
      <c r="B3" s="3" t="s">
        <v>130</v>
      </c>
      <c r="C3" s="53">
        <v>6.9442421197891194E-2</v>
      </c>
      <c r="D3" s="53">
        <v>0.1167952</v>
      </c>
      <c r="E3" s="53"/>
      <c r="F3" s="53"/>
      <c r="G3" s="53"/>
    </row>
    <row r="4" spans="1:7" x14ac:dyDescent="0.25">
      <c r="B4" s="3" t="s">
        <v>131</v>
      </c>
      <c r="C4" s="53">
        <v>0.34549808502197299</v>
      </c>
      <c r="D4" s="53">
        <v>0.42585460000000003</v>
      </c>
      <c r="E4" s="53">
        <v>0.90376293659210205</v>
      </c>
      <c r="F4" s="53">
        <v>0.738078653812408</v>
      </c>
      <c r="G4" s="53"/>
    </row>
    <row r="5" spans="1:7" x14ac:dyDescent="0.25">
      <c r="B5" s="3" t="s">
        <v>132</v>
      </c>
      <c r="C5" s="52">
        <v>1.7181327566504499E-2</v>
      </c>
      <c r="D5" s="52">
        <v>3.7972148507833502E-2</v>
      </c>
      <c r="E5" s="52">
        <f>1-SUM(E2:E4)</f>
        <v>9.6237063407897949E-2</v>
      </c>
      <c r="F5" s="52">
        <f>1-SUM(F2:F4)</f>
        <v>0.261921346187592</v>
      </c>
      <c r="G5" s="52">
        <f>1-SUM(G2:G4)</f>
        <v>1</v>
      </c>
    </row>
  </sheetData>
  <sheetProtection algorithmName="SHA-512" hashValue="pHgLcRNOvzgHxDEjd6DHySHxTJq3X0qLLHRXQTUGdKB76t1AeuhI27kJBYkSzH7OgzKtgDNeFCSZqGN0sZNmDQ==" saltValue="7v5Lslwe1QClSekohpvn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G9aLnS69P6J5sZgf3XkbHB7EsCFSNobJ4VHHAl2nTsZqqco3PT6IGFTYeUVYtsI2n3+ox9dnQHrreKV5PFqXw==" saltValue="cxWpe7L/yo/4+R4P7iDLj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aZ7vIAZaH5iGqXwOr2/6kqRBuaQrUmUT33nief4gC3VZZ7ZE67WldZWf/sFMlmQtmYpAvYQM5sk3qzUgFobdHA==" saltValue="ht/9m9YeRN43juuLimkHe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Re4i/fLrihH3SQc7CYb6auXGSxvwVwR7LWR0TwZQlcXEOHyc1QCFGTE949YtjS3+iR94JoYeMjKPMsu/VLw7RA==" saltValue="ocHkGypdOxS3ado6IrkPn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rspShtksoO88MeDl/UAQbHf3vEKD4EljXPdFcLlTubkKxl3aiDUjkYi/HgYCLm+yDWZhByrp3ah/+ztSDHKDA==" saltValue="dtgbHEFyWzRm6/VOIL/iK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2024-03-18T01:20:39Z</dcterms:modified>
</cp:coreProperties>
</file>