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A474AC6C-300C-4195-9B8A-9FC757BA2F65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5" i="2"/>
  <c r="A34" i="2"/>
  <c r="A33" i="2"/>
  <c r="A25" i="2"/>
  <c r="A24" i="2"/>
  <c r="A22" i="2"/>
  <c r="A14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1" i="2" s="1"/>
  <c r="C33" i="1"/>
  <c r="C20" i="1"/>
  <c r="A37" i="2" l="1"/>
  <c r="A27" i="2"/>
  <c r="I6" i="2"/>
  <c r="I10" i="2"/>
  <c r="A18" i="2"/>
  <c r="A29" i="2"/>
  <c r="A16" i="2"/>
  <c r="A26" i="2"/>
  <c r="A40" i="2"/>
  <c r="A17" i="2"/>
  <c r="A38" i="2"/>
  <c r="A3" i="2"/>
  <c r="A4" i="2" s="1"/>
  <c r="A5" i="2" s="1"/>
  <c r="A6" i="2" s="1"/>
  <c r="A7" i="2" s="1"/>
  <c r="A8" i="2" s="1"/>
  <c r="A9" i="2" s="1"/>
  <c r="A10" i="2" s="1"/>
  <c r="A11" i="2" s="1"/>
  <c r="A19" i="2"/>
  <c r="A30" i="2"/>
  <c r="A21" i="2"/>
  <c r="A32" i="2"/>
  <c r="A3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<sst xmlns="http://schemas.openxmlformats.org/spreadsheetml/2006/main" count="2092" uniqueCount="337">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</sst>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177791.857421875</v>
      </c>
    </row>
    <row r="8" spans="1:3" ht="15" customHeight="1" x14ac:dyDescent="0.25">
      <c r="B8" s="5" t="s">
        <v>19</v>
      </c>
      <c r="C8" s="44">
        <v>2.1000000000000001E-2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0.88051116943359409</v>
      </c>
    </row>
    <row r="11" spans="1:3" ht="15" customHeight="1" x14ac:dyDescent="0.25">
      <c r="B11" s="5" t="s">
        <v>22</v>
      </c>
      <c r="C11" s="45">
        <v>0.96</v>
      </c>
    </row>
    <row r="12" spans="1:3" ht="15" customHeight="1" x14ac:dyDescent="0.25">
      <c r="B12" s="5" t="s">
        <v>23</v>
      </c>
      <c r="C12" s="45">
        <v>0.56999999999999995</v>
      </c>
    </row>
    <row r="13" spans="1:3" ht="15" customHeight="1" x14ac:dyDescent="0.25">
      <c r="B13" s="5" t="s">
        <v>24</v>
      </c>
      <c r="C13" s="45">
        <v>0.59799999999999998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0.11559999999999999</v>
      </c>
    </row>
    <row r="24" spans="1:3" ht="15" customHeight="1" x14ac:dyDescent="0.25">
      <c r="B24" s="15" t="s">
        <v>33</v>
      </c>
      <c r="C24" s="45">
        <v>0.64219999999999999</v>
      </c>
    </row>
    <row r="25" spans="1:3" ht="15" customHeight="1" x14ac:dyDescent="0.25">
      <c r="B25" s="15" t="s">
        <v>34</v>
      </c>
      <c r="C25" s="45">
        <v>0.23319999999999999</v>
      </c>
    </row>
    <row r="26" spans="1:3" ht="15" customHeight="1" x14ac:dyDescent="0.25">
      <c r="B26" s="15" t="s">
        <v>35</v>
      </c>
      <c r="C26" s="45">
        <v>9.0000000000000011E-3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0.44338135344044599</v>
      </c>
    </row>
    <row r="30" spans="1:3" ht="14.25" customHeight="1" x14ac:dyDescent="0.25">
      <c r="B30" s="25" t="s">
        <v>38</v>
      </c>
      <c r="C30" s="99">
        <v>5.9529081968315099E-2</v>
      </c>
    </row>
    <row r="31" spans="1:3" ht="14.25" customHeight="1" x14ac:dyDescent="0.25">
      <c r="B31" s="25" t="s">
        <v>39</v>
      </c>
      <c r="C31" s="99">
        <v>6.7946136238639404E-2</v>
      </c>
    </row>
    <row r="32" spans="1:3" ht="14.25" customHeight="1" x14ac:dyDescent="0.25">
      <c r="B32" s="25" t="s">
        <v>40</v>
      </c>
      <c r="C32" s="99">
        <v>0.4291434283526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6.4044000232725597</v>
      </c>
    </row>
    <row r="38" spans="1:5" ht="15" customHeight="1" x14ac:dyDescent="0.25">
      <c r="B38" s="11" t="s">
        <v>45</v>
      </c>
      <c r="C38" s="43">
        <v>10.5087235091144</v>
      </c>
      <c r="D38" s="12"/>
      <c r="E38" s="13"/>
    </row>
    <row r="39" spans="1:5" ht="15" customHeight="1" x14ac:dyDescent="0.25">
      <c r="B39" s="11" t="s">
        <v>46</v>
      </c>
      <c r="C39" s="43">
        <v>11.7888017002031</v>
      </c>
      <c r="D39" s="12"/>
      <c r="E39" s="12"/>
    </row>
    <row r="40" spans="1:5" ht="15" customHeight="1" x14ac:dyDescent="0.25">
      <c r="B40" s="11" t="s">
        <v>47</v>
      </c>
      <c r="C40" s="100">
        <v>0.26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12.87653581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8.1828000000000005E-3</v>
      </c>
      <c r="D45" s="12"/>
    </row>
    <row r="46" spans="1:5" ht="15.75" customHeight="1" x14ac:dyDescent="0.25">
      <c r="B46" s="11" t="s">
        <v>52</v>
      </c>
      <c r="C46" s="45">
        <v>6.845989999999999E-2</v>
      </c>
      <c r="D46" s="12"/>
    </row>
    <row r="47" spans="1:5" ht="15.75" customHeight="1" x14ac:dyDescent="0.25">
      <c r="B47" s="11" t="s">
        <v>53</v>
      </c>
      <c r="C47" s="45">
        <v>7.8889399999999998E-2</v>
      </c>
      <c r="D47" s="12"/>
      <c r="E47" s="13"/>
    </row>
    <row r="48" spans="1:5" ht="15" customHeight="1" x14ac:dyDescent="0.25">
      <c r="B48" s="11" t="s">
        <v>54</v>
      </c>
      <c r="C48" s="46">
        <v>0.84446789999999994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0.60118799999999994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8.9790992999999902E-2</v>
      </c>
    </row>
    <row r="63" spans="1:4" ht="15.75" customHeight="1" x14ac:dyDescent="0.3">
      <c r="A63" s="4"/>
    </row>
  </sheetData>
  <sheetProtection algorithmName="SHA-512" hashValue="svkoRX09EHhTBAiw93IwYFWb/10wNDqEQBT5BtCAXPcBdFAwSMeKNvRpUQdLxBfFT1SbihONuT8iPy0W4GyKMA==" saltValue="K5qRpz8zWHjOT6RvCE2b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0.17994189886432399</v>
      </c>
      <c r="C2" s="98">
        <v>0.95</v>
      </c>
      <c r="D2" s="56">
        <v>54.653082799861807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39.804453792134552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361.46883569981048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5.2075674297839774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12.93675323593046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12.93675323593046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12.93675323593046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12.93675323593046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12.93675323593046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12.93675323593046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0.245609356621379</v>
      </c>
      <c r="C16" s="98">
        <v>0.95</v>
      </c>
      <c r="D16" s="56">
        <v>0.64351903582580905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8.3490838120479509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8.3490838120479509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0.43367782235145602</v>
      </c>
      <c r="C21" s="98">
        <v>0.95</v>
      </c>
      <c r="D21" s="56">
        <v>48.402555773686338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22.285157611304289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0.01</v>
      </c>
      <c r="C23" s="98">
        <v>0.95</v>
      </c>
      <c r="D23" s="56">
        <v>4.2321962823102757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0.98077868249637201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0.23076371653609501</v>
      </c>
      <c r="C27" s="98">
        <v>0.95</v>
      </c>
      <c r="D27" s="56">
        <v>18.478532540848281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0.36939450000000001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105.9420671559127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1.943813180751375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0.40002630000000011</v>
      </c>
      <c r="C32" s="98">
        <v>0.95</v>
      </c>
      <c r="D32" s="56">
        <v>1.373975774619224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0.93642307269535496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3.66181209683418E-2</v>
      </c>
      <c r="C38" s="98">
        <v>0.95</v>
      </c>
      <c r="D38" s="56">
        <v>2.4094410013032479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0.36308820000000003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n7CT7gBGFjWUvaLIw00+Ux6IBSiDqM2WQ+A3fljWoGcpmdI7E2WaldRp42R1KttarCl4fRGXF2lOtRFdIv7PGg==" saltValue="IfJFFqWjRGMAV8pYY0ht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XZHFFU37b5EiSrEBiEnwwGg2tEFBOqfzpxclHKFcMlEaPZj3U3G3vW5eO5lVR0HyKN+fQ9ZlmfzTbunfdlmeBQ==" saltValue="v8NOwxJ1uZWwrPtypdhKB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PLjNHskZ7B0Up345TIj5jD3zFDlNxWlQEWVg2rzI/QeFIrltgbrPQeZeOkiShSRo2osUyIYnRyh7qa+HWYoMkQ==" saltValue="EAbYEBxGwSvsBkgitY9EH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0.12033520713448521</v>
      </c>
      <c r="C3" s="21">
        <f>frac_mam_1_5months * 2.6</f>
        <v>0.12033520713448521</v>
      </c>
      <c r="D3" s="21">
        <f>frac_mam_6_11months * 2.6</f>
        <v>5.0864489376545002E-2</v>
      </c>
      <c r="E3" s="21">
        <f>frac_mam_12_23months * 2.6</f>
        <v>2.74765394628049E-2</v>
      </c>
      <c r="F3" s="21">
        <f>frac_mam_24_59months * 2.6</f>
        <v>8.0181864649057341E-2</v>
      </c>
    </row>
    <row r="4" spans="1:6" ht="15.75" customHeight="1" x14ac:dyDescent="0.25">
      <c r="A4" s="3" t="s">
        <v>208</v>
      </c>
      <c r="B4" s="21">
        <f>frac_sam_1month * 2.6</f>
        <v>4.4465827941894576E-2</v>
      </c>
      <c r="C4" s="21">
        <f>frac_sam_1_5months * 2.6</f>
        <v>4.4465827941894576E-2</v>
      </c>
      <c r="D4" s="21">
        <f>frac_sam_6_11months * 2.6</f>
        <v>3.7502976134419379E-2</v>
      </c>
      <c r="E4" s="21">
        <f>frac_sam_12_23months * 2.6</f>
        <v>1.4363074768334502E-2</v>
      </c>
      <c r="F4" s="21">
        <f>frac_sam_24_59months * 2.6</f>
        <v>5.8252875134348958E-2</v>
      </c>
    </row>
  </sheetData>
  <sheetProtection algorithmName="SHA-512" hashValue="qsqkfr0X2pNsKSDtYXH38f8rfWwjsLHnP4VxDet1KTet9JgVUW9/RjIIuQp/MhaebXyzHfshXcRTfO3Iw+xcRg==" saltValue="Dqe9X+dElOiq2sNIClEO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2.1000000000000001E-2</v>
      </c>
      <c r="E2" s="60">
        <f>food_insecure</f>
        <v>2.1000000000000001E-2</v>
      </c>
      <c r="F2" s="60">
        <f>food_insecure</f>
        <v>2.1000000000000001E-2</v>
      </c>
      <c r="G2" s="60">
        <f>food_insecure</f>
        <v>2.1000000000000001E-2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2.1000000000000001E-2</v>
      </c>
      <c r="F5" s="60">
        <f>food_insecure</f>
        <v>2.1000000000000001E-2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2.1000000000000001E-2</v>
      </c>
      <c r="F8" s="60">
        <f>food_insecure</f>
        <v>2.1000000000000001E-2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2.1000000000000001E-2</v>
      </c>
      <c r="F9" s="60">
        <f>food_insecure</f>
        <v>2.1000000000000001E-2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0.56999999999999995</v>
      </c>
      <c r="E10" s="60">
        <f>IF(ISBLANK(comm_deliv), frac_children_health_facility,1)</f>
        <v>0.56999999999999995</v>
      </c>
      <c r="F10" s="60">
        <f>IF(ISBLANK(comm_deliv), frac_children_health_facility,1)</f>
        <v>0.56999999999999995</v>
      </c>
      <c r="G10" s="60">
        <f>IF(ISBLANK(comm_deliv), frac_children_health_facility,1)</f>
        <v>0.56999999999999995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2.1000000000000001E-2</v>
      </c>
      <c r="I15" s="60">
        <f>food_insecure</f>
        <v>2.1000000000000001E-2</v>
      </c>
      <c r="J15" s="60">
        <f>food_insecure</f>
        <v>2.1000000000000001E-2</v>
      </c>
      <c r="K15" s="60">
        <f>food_insecure</f>
        <v>2.1000000000000001E-2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</v>
      </c>
      <c r="I18" s="60">
        <f>frac_PW_health_facility</f>
        <v>0.96</v>
      </c>
      <c r="J18" s="60">
        <f>frac_PW_health_facility</f>
        <v>0.96</v>
      </c>
      <c r="K18" s="60">
        <f>frac_PW_health_facility</f>
        <v>0.96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0.59799999999999998</v>
      </c>
      <c r="M24" s="60">
        <f>famplan_unmet_need</f>
        <v>0.59799999999999998</v>
      </c>
      <c r="N24" s="60">
        <f>famplan_unmet_need</f>
        <v>0.59799999999999998</v>
      </c>
      <c r="O24" s="60">
        <f>famplan_unmet_need</f>
        <v>0.59799999999999998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5.907647272033674E-2</v>
      </c>
      <c r="M25" s="60">
        <f>(1-food_insecure)*(0.49)+food_insecure*(0.7)</f>
        <v>0.49440999999999996</v>
      </c>
      <c r="N25" s="60">
        <f>(1-food_insecure)*(0.49)+food_insecure*(0.7)</f>
        <v>0.49440999999999996</v>
      </c>
      <c r="O25" s="60">
        <f>(1-food_insecure)*(0.49)+food_insecure*(0.7)</f>
        <v>0.49440999999999996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2.5318488308715748E-2</v>
      </c>
      <c r="M26" s="60">
        <f>(1-food_insecure)*(0.21)+food_insecure*(0.3)</f>
        <v>0.21189</v>
      </c>
      <c r="N26" s="60">
        <f>(1-food_insecure)*(0.21)+food_insecure*(0.3)</f>
        <v>0.21189</v>
      </c>
      <c r="O26" s="60">
        <f>(1-food_insecure)*(0.21)+food_insecure*(0.3)</f>
        <v>0.21189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3.5093869537353412E-2</v>
      </c>
      <c r="M27" s="60">
        <f>(1-food_insecure)*(0.3)</f>
        <v>0.29369999999999996</v>
      </c>
      <c r="N27" s="60">
        <f>(1-food_insecure)*(0.3)</f>
        <v>0.29369999999999996</v>
      </c>
      <c r="O27" s="60">
        <f>(1-food_insecure)*(0.3)</f>
        <v>0.29369999999999996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0.88051116943359409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8G2eD8OQdbzaQ0UNmTybpG03Jy+x2xY8XcGZ7Ld09sjrpobzDs+JfoQNAs6WoDD+3GgrSqRp8Ylf+WOAoZJg4g==" saltValue="3msEnRqpJasx5lLsLOf9u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zJRXPiPAtnq4GvKaDD2NvGluXm1BCQIfb6t5iJyUTXK00jlMoBZaH5UoWAD2t2m6KTz6F2sNbyWpwYGXbm9wcQ==" saltValue="2vg1nlZ2Kc04ApQDr8V0a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7sq0I2wkwx1b3Za5IaixNnuIRpJAp7ZZ6jskZT5yx+I+3Iy73Uvu8KQ5N2IDYy3tZiNJzI7Hh1n4n+kx5bnJQ==" saltValue="wjjOOg2QJomKcFzDm5q/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Stpo6QOGoTwnzjBBnpumrIYvjsUu5ALxXb9FSHhysU5Hn4t3fBwBpyYWhLQ1UHSjAHIz/pb6r0P1smFoUVzajg==" saltValue="u65weaX2Gr2gIIvnbPmIc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5NICwiLgGzfpr6JBhXPrvkVGz6hMe6CrKBcR8WRPoM3/FEKhPzEcuJUK1LuACoPVKAxaOtqXAxnf97jrt9EzxA==" saltValue="Z9tn0vi+UlUOi75ecd46p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Mp2FIU4SplyHh1ilWgb+8BYDRa8RxLO34nhAw8hB43Hr4se3/QuT7eA5n66mBdwC7UWNp5xU3se6/jFsr7RYw==" saltValue="gSyanFyUr5T//6F3fXTEB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34395.648000000001</v>
      </c>
      <c r="C2" s="49">
        <v>81000</v>
      </c>
      <c r="D2" s="49">
        <v>193000</v>
      </c>
      <c r="E2" s="49">
        <v>271000</v>
      </c>
      <c r="F2" s="49">
        <v>198000</v>
      </c>
      <c r="G2" s="17">
        <f t="shared" ref="G2:G11" si="0">C2+D2+E2+F2</f>
        <v>743000</v>
      </c>
      <c r="H2" s="17">
        <f t="shared" ref="H2:H11" si="1">(B2 + stillbirth*B2/(1000-stillbirth))/(1-abortion)</f>
        <v>39595.820638744772</v>
      </c>
      <c r="I2" s="17">
        <f t="shared" ref="I2:I11" si="2">G2-H2</f>
        <v>703404.17936125526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33502.476000000002</v>
      </c>
      <c r="C3" s="50">
        <v>83000</v>
      </c>
      <c r="D3" s="50">
        <v>182000</v>
      </c>
      <c r="E3" s="50">
        <v>272000</v>
      </c>
      <c r="F3" s="50">
        <v>206000</v>
      </c>
      <c r="G3" s="17">
        <f t="shared" si="0"/>
        <v>743000</v>
      </c>
      <c r="H3" s="17">
        <f t="shared" si="1"/>
        <v>38567.612700590827</v>
      </c>
      <c r="I3" s="17">
        <f t="shared" si="2"/>
        <v>704432.38729940914</v>
      </c>
    </row>
    <row r="4" spans="1:9" ht="15.75" customHeight="1" x14ac:dyDescent="0.25">
      <c r="A4" s="5">
        <f t="shared" si="3"/>
        <v>2023</v>
      </c>
      <c r="B4" s="49">
        <v>32598.212399999989</v>
      </c>
      <c r="C4" s="50">
        <v>86000</v>
      </c>
      <c r="D4" s="50">
        <v>172000</v>
      </c>
      <c r="E4" s="50">
        <v>270000</v>
      </c>
      <c r="F4" s="50">
        <v>213000</v>
      </c>
      <c r="G4" s="17">
        <f t="shared" si="0"/>
        <v>741000</v>
      </c>
      <c r="H4" s="17">
        <f t="shared" si="1"/>
        <v>37526.63625741563</v>
      </c>
      <c r="I4" s="17">
        <f t="shared" si="2"/>
        <v>703473.36374258436</v>
      </c>
    </row>
    <row r="5" spans="1:9" ht="15.75" customHeight="1" x14ac:dyDescent="0.25">
      <c r="A5" s="5">
        <f t="shared" si="3"/>
        <v>2024</v>
      </c>
      <c r="B5" s="49">
        <v>31683.768599999989</v>
      </c>
      <c r="C5" s="50">
        <v>89000</v>
      </c>
      <c r="D5" s="50">
        <v>164000</v>
      </c>
      <c r="E5" s="50">
        <v>266000</v>
      </c>
      <c r="F5" s="50">
        <v>222000</v>
      </c>
      <c r="G5" s="17">
        <f t="shared" si="0"/>
        <v>741000</v>
      </c>
      <c r="H5" s="17">
        <f t="shared" si="1"/>
        <v>36473.94050099283</v>
      </c>
      <c r="I5" s="17">
        <f t="shared" si="2"/>
        <v>704526.05949900718</v>
      </c>
    </row>
    <row r="6" spans="1:9" ht="15.75" customHeight="1" x14ac:dyDescent="0.25">
      <c r="A6" s="5">
        <f t="shared" si="3"/>
        <v>2025</v>
      </c>
      <c r="B6" s="49">
        <v>30760.056</v>
      </c>
      <c r="C6" s="50">
        <v>91000</v>
      </c>
      <c r="D6" s="50">
        <v>159000</v>
      </c>
      <c r="E6" s="50">
        <v>260000</v>
      </c>
      <c r="F6" s="50">
        <v>230000</v>
      </c>
      <c r="G6" s="17">
        <f t="shared" si="0"/>
        <v>740000</v>
      </c>
      <c r="H6" s="17">
        <f t="shared" si="1"/>
        <v>35410.574623096065</v>
      </c>
      <c r="I6" s="17">
        <f t="shared" si="2"/>
        <v>704589.42537690396</v>
      </c>
    </row>
    <row r="7" spans="1:9" ht="15.75" customHeight="1" x14ac:dyDescent="0.25">
      <c r="A7" s="5">
        <f t="shared" si="3"/>
        <v>2026</v>
      </c>
      <c r="B7" s="49">
        <v>30223.299599999998</v>
      </c>
      <c r="C7" s="50">
        <v>93000</v>
      </c>
      <c r="D7" s="50">
        <v>157000</v>
      </c>
      <c r="E7" s="50">
        <v>250000</v>
      </c>
      <c r="F7" s="50">
        <v>238000</v>
      </c>
      <c r="G7" s="17">
        <f t="shared" si="0"/>
        <v>738000</v>
      </c>
      <c r="H7" s="17">
        <f t="shared" si="1"/>
        <v>34792.667667509755</v>
      </c>
      <c r="I7" s="17">
        <f t="shared" si="2"/>
        <v>703207.33233249024</v>
      </c>
    </row>
    <row r="8" spans="1:9" ht="15.75" customHeight="1" x14ac:dyDescent="0.25">
      <c r="A8" s="5">
        <f t="shared" si="3"/>
        <v>2027</v>
      </c>
      <c r="B8" s="49">
        <v>29667.299200000001</v>
      </c>
      <c r="C8" s="50">
        <v>94000</v>
      </c>
      <c r="D8" s="50">
        <v>157000</v>
      </c>
      <c r="E8" s="50">
        <v>238000</v>
      </c>
      <c r="F8" s="50">
        <v>247000</v>
      </c>
      <c r="G8" s="17">
        <f t="shared" si="0"/>
        <v>736000</v>
      </c>
      <c r="H8" s="17">
        <f t="shared" si="1"/>
        <v>34152.607270523768</v>
      </c>
      <c r="I8" s="17">
        <f t="shared" si="2"/>
        <v>701847.39272947621</v>
      </c>
    </row>
    <row r="9" spans="1:9" ht="15.75" customHeight="1" x14ac:dyDescent="0.25">
      <c r="A9" s="5">
        <f t="shared" si="3"/>
        <v>2028</v>
      </c>
      <c r="B9" s="49">
        <v>29103.056</v>
      </c>
      <c r="C9" s="50">
        <v>95000</v>
      </c>
      <c r="D9" s="50">
        <v>159000</v>
      </c>
      <c r="E9" s="50">
        <v>226000</v>
      </c>
      <c r="F9" s="50">
        <v>254000</v>
      </c>
      <c r="G9" s="17">
        <f t="shared" si="0"/>
        <v>734000</v>
      </c>
      <c r="H9" s="17">
        <f t="shared" si="1"/>
        <v>33503.057869860306</v>
      </c>
      <c r="I9" s="17">
        <f t="shared" si="2"/>
        <v>700496.94213013968</v>
      </c>
    </row>
    <row r="10" spans="1:9" ht="15.75" customHeight="1" x14ac:dyDescent="0.25">
      <c r="A10" s="5">
        <f t="shared" si="3"/>
        <v>2029</v>
      </c>
      <c r="B10" s="49">
        <v>28540.881600000001</v>
      </c>
      <c r="C10" s="50">
        <v>95000</v>
      </c>
      <c r="D10" s="50">
        <v>162000</v>
      </c>
      <c r="E10" s="50">
        <v>212000</v>
      </c>
      <c r="F10" s="50">
        <v>260000</v>
      </c>
      <c r="G10" s="17">
        <f t="shared" si="0"/>
        <v>729000</v>
      </c>
      <c r="H10" s="17">
        <f t="shared" si="1"/>
        <v>32855.890044730397</v>
      </c>
      <c r="I10" s="17">
        <f t="shared" si="2"/>
        <v>696144.10995526961</v>
      </c>
    </row>
    <row r="11" spans="1:9" ht="15.75" customHeight="1" x14ac:dyDescent="0.25">
      <c r="A11" s="5">
        <f t="shared" si="3"/>
        <v>2030</v>
      </c>
      <c r="B11" s="49">
        <v>27971.153999999999</v>
      </c>
      <c r="C11" s="50">
        <v>95000</v>
      </c>
      <c r="D11" s="50">
        <v>166000</v>
      </c>
      <c r="E11" s="50">
        <v>200000</v>
      </c>
      <c r="F11" s="50">
        <v>264000</v>
      </c>
      <c r="G11" s="17">
        <f t="shared" si="0"/>
        <v>725000</v>
      </c>
      <c r="H11" s="17">
        <f t="shared" si="1"/>
        <v>32200.027074434191</v>
      </c>
      <c r="I11" s="17">
        <f t="shared" si="2"/>
        <v>692799.97292556579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PIlkp1x/pYtOY0u8vRxgWAt9wNQkW9AGpcUK7PwpPzPkx0Vz3h4HIuP41Lx4QDQuGjv67Ce8anUJHj3HFTkAA==" saltValue="olaj7rRBRSbNpbE2G3EeV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2.4895242345752564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2.4895242345752564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1.8186493291017194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1.8186493291017194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3.6374067600071434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3.6374067600071434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8WZFJgsf1z5ipplDPSZ+yUG8CM8GXJqNzVqmZF0CySwIkdw22qLh2RczuB4IHTQ1OgzXEid5pkxiAXA/qxrQcA==" saltValue="vFSgMBDdSGFR8oO06VQXY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lx4DBHlmGvm/jPjyVJ+S+OuYVeUhaQITWPGlDLVcuR59sO7qVlfSyVQaCfaqLLQrweLM7cYy5/XdTc50fS1jKQ==" saltValue="P9zP0V6ZgIUMbXP857yB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TDXzEkNwH8yKgfDEQNESRU10fZOAyBfLhV5CWl2PqV0ZT9RkLvZh0CdyywZjbdySWvFS5U8wNQ2ukMw1rI58fQ==" saltValue="Om50kKEWkcfzHfaxbeoZ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0.60525304589759399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0.61231716589490848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0.86347623942137164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0.8669352968583941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0.86347623942137164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0.8669352968583941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0.40392807472040898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0.41108947368608195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0.83014265215973515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0.83428418582245267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0.83014265215973515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0.83428418582245267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0.90841090343879694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0.9108490118468836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0.89712425508354343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0.89982968416653286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0.89712425508354343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0.89982968416653286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iTs3uR2/S8E0l1IW/zeY1jiYlP7Qk2wVWXcbCyNNybW8dVHLkEWWA0/0iTdLtiuYJMYwzN8AqBoNrcr+r6gGrQ==" saltValue="aFIWZ3QY0hEtqsDUlou9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wEuBS1e9gOk1oMs+6k7agN6no5eTIAP2ukJ7W+VLnZEG/hp8jg2vZRVtJZ7addUFJSFg3VknmgCmPzkEr4ws6w==" saltValue="wxzwOQuddTxUBjbp72UQ9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0.51103602091338918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0.61147416266287491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0.61147416266287491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0.62385814078452451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0.62385814078452451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0.62385814078452451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0.62385814078452451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0.64546191247974061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0.64546191247974061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0.64546191247974061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0.64546191247974061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0.61915991166245699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0.70999212098769893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0.70999212098769893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0.72067039106145248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0.72067039106145248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0.72067039106145248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0.72067039106145248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0.73903966597077253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0.73903966597077253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0.73903966597077253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0.73903966597077253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0.32301120596382299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0.41809319838982367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0.41809319838982367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0.4309043671903996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0.4309043671903996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0.4309043671903996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0.4309043671903996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0.45388925823914905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0.45388925823914905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0.45388925823914905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0.45388925823914905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0.48674997940811188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0.58815641141489805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0.58815641141489805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0.60079840319361266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0.60079840319361266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0.60079840319361266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0.60079840319361266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0.6229260935143287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0.6229260935143287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0.6229260935143287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0.6229260935143287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0.92928700929600017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0.95189873168847505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0.95189873168847505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0.95424388011896588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0.95424388011896588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0.95424388011896588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0.95424388011896588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0.95814498576929519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0.95814498576929519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0.95814498576929519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0.95814498576929519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0.8237606036634384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0.87559904909127362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0.87559904909127362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0.88119988119988124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0.88119988119988124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0.88119988119988124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0.88119988119988124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0.89061474513235617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0.89061474513235617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0.89061474513235617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0.89061474513235617</v>
      </c>
    </row>
  </sheetData>
  <sheetProtection algorithmName="SHA-512" hashValue="EHwRH64fYcowFvp1TRa2vOF4iv4cLlygzpxtWyWrwyZ3xCptVl4mD7gyl4H7NLm4kG4ui/pT+iMa6PWM/+A+Vg==" saltValue="w8+dTVutlS626bY36g7w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0.74864760194192215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0.7491592613548439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0.75084481360000521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0.74762828866752673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0.742934041239242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0.74817555764226162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0.74989239692718979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0.74598987700951003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0.64541283418947692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0.64603528212616157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0.64808827812859826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0.64417385210720901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0.63848579244552262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0.64483888897130859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0.64692777147344405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0.64218525131149395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0.86000497523746289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0.86033224251468188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0.86140895439314558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0.8593524116707929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0.85633696240498502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0.85970287074248064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0.8608008250585315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0.85830184949440957</v>
      </c>
    </row>
  </sheetData>
  <sheetProtection algorithmName="SHA-512" hashValue="JdAmwgg7IX59+vrGBG12H93GNd5t3SHxPyNrtuN14cpf7KtaOB/UY0x+3Um+GULjl/J1yBOysa1IITzcGMvbTA==" saltValue="uWQGdoRnHxUbLZoOdzlp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aNEwatEpaaGTeI0riaWnFSEetE2OEW4aWrhZO0JEC5LxXTYU8vjrWdkbkE0bua5st5J55tL+/YrETiQ3NOA4OQ==" saltValue="F2Qf2Gz6qElMt8fWoYbZ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A9rKAFhKee36Ko5vSbyNmYdjnlqolbKHoLR/p9seLnNo+didMKw35EqX7TD44JPwFbdUGaSxla8TH6d9rLT00w==" saltValue="ZxSKEUPv0qeYzlfMcOYTF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6.8946276416083294E-2</v>
      </c>
    </row>
    <row r="5" spans="1:8" ht="15.75" customHeight="1" x14ac:dyDescent="0.25">
      <c r="B5" s="19" t="s">
        <v>80</v>
      </c>
      <c r="C5" s="101">
        <v>5.7839485765624248E-2</v>
      </c>
    </row>
    <row r="6" spans="1:8" ht="15.75" customHeight="1" x14ac:dyDescent="0.25">
      <c r="B6" s="19" t="s">
        <v>81</v>
      </c>
      <c r="C6" s="101">
        <v>0.11388953511411901</v>
      </c>
    </row>
    <row r="7" spans="1:8" ht="15.75" customHeight="1" x14ac:dyDescent="0.25">
      <c r="B7" s="19" t="s">
        <v>82</v>
      </c>
      <c r="C7" s="101">
        <v>0.40706725027018131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0.26434127700274751</v>
      </c>
    </row>
    <row r="10" spans="1:8" ht="15.75" customHeight="1" x14ac:dyDescent="0.25">
      <c r="B10" s="19" t="s">
        <v>85</v>
      </c>
      <c r="C10" s="101">
        <v>8.7916175431244775E-2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2.644300645308021E-2</v>
      </c>
      <c r="D14" s="55">
        <v>2.644300645308021E-2</v>
      </c>
      <c r="E14" s="55">
        <v>2.644300645308021E-2</v>
      </c>
      <c r="F14" s="55">
        <v>2.644300645308021E-2</v>
      </c>
    </row>
    <row r="15" spans="1:8" ht="15.75" customHeight="1" x14ac:dyDescent="0.25">
      <c r="B15" s="19" t="s">
        <v>88</v>
      </c>
      <c r="C15" s="101">
        <v>0.15805937029522379</v>
      </c>
      <c r="D15" s="101">
        <v>0.15805937029522379</v>
      </c>
      <c r="E15" s="101">
        <v>0.15805937029522379</v>
      </c>
      <c r="F15" s="101">
        <v>0.15805937029522379</v>
      </c>
    </row>
    <row r="16" spans="1:8" ht="15.75" customHeight="1" x14ac:dyDescent="0.25">
      <c r="B16" s="19" t="s">
        <v>89</v>
      </c>
      <c r="C16" s="101">
        <v>3.1971573292482992E-2</v>
      </c>
      <c r="D16" s="101">
        <v>3.1971573292482992E-2</v>
      </c>
      <c r="E16" s="101">
        <v>3.1971573292482992E-2</v>
      </c>
      <c r="F16" s="101">
        <v>3.1971573292482992E-2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8.9811108453569446E-3</v>
      </c>
      <c r="D19" s="101">
        <v>8.9811108453569446E-3</v>
      </c>
      <c r="E19" s="101">
        <v>8.9811108453569446E-3</v>
      </c>
      <c r="F19" s="101">
        <v>8.9811108453569446E-3</v>
      </c>
    </row>
    <row r="20" spans="1:8" ht="15.75" customHeight="1" x14ac:dyDescent="0.25">
      <c r="B20" s="19" t="s">
        <v>93</v>
      </c>
      <c r="C20" s="101">
        <v>8.5635800312042747E-3</v>
      </c>
      <c r="D20" s="101">
        <v>8.5635800312042747E-3</v>
      </c>
      <c r="E20" s="101">
        <v>8.5635800312042747E-3</v>
      </c>
      <c r="F20" s="101">
        <v>8.5635800312042747E-3</v>
      </c>
    </row>
    <row r="21" spans="1:8" ht="15.75" customHeight="1" x14ac:dyDescent="0.25">
      <c r="B21" s="19" t="s">
        <v>94</v>
      </c>
      <c r="C21" s="101">
        <v>0.17160982528324609</v>
      </c>
      <c r="D21" s="101">
        <v>0.17160982528324609</v>
      </c>
      <c r="E21" s="101">
        <v>0.17160982528324609</v>
      </c>
      <c r="F21" s="101">
        <v>0.17160982528324609</v>
      </c>
    </row>
    <row r="22" spans="1:8" ht="15.75" customHeight="1" x14ac:dyDescent="0.25">
      <c r="B22" s="19" t="s">
        <v>95</v>
      </c>
      <c r="C22" s="101">
        <v>0.59437153379940566</v>
      </c>
      <c r="D22" s="101">
        <v>0.59437153379940566</v>
      </c>
      <c r="E22" s="101">
        <v>0.59437153379940566</v>
      </c>
      <c r="F22" s="101">
        <v>0.59437153379940566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5.5148427E-2</v>
      </c>
    </row>
    <row r="27" spans="1:8" ht="15.75" customHeight="1" x14ac:dyDescent="0.25">
      <c r="B27" s="19" t="s">
        <v>102</v>
      </c>
      <c r="C27" s="101">
        <v>5.9724672999999999E-2</v>
      </c>
    </row>
    <row r="28" spans="1:8" ht="15.75" customHeight="1" x14ac:dyDescent="0.25">
      <c r="B28" s="19" t="s">
        <v>103</v>
      </c>
      <c r="C28" s="101">
        <v>0.12066906600000001</v>
      </c>
    </row>
    <row r="29" spans="1:8" ht="15.75" customHeight="1" x14ac:dyDescent="0.25">
      <c r="B29" s="19" t="s">
        <v>104</v>
      </c>
      <c r="C29" s="101">
        <v>0.1353181</v>
      </c>
    </row>
    <row r="30" spans="1:8" ht="15.75" customHeight="1" x14ac:dyDescent="0.25">
      <c r="B30" s="19" t="s">
        <v>2</v>
      </c>
      <c r="C30" s="101">
        <v>8.1906013999999999E-2</v>
      </c>
    </row>
    <row r="31" spans="1:8" ht="15.75" customHeight="1" x14ac:dyDescent="0.25">
      <c r="B31" s="19" t="s">
        <v>105</v>
      </c>
      <c r="C31" s="101">
        <v>6.5112185000000003E-2</v>
      </c>
    </row>
    <row r="32" spans="1:8" ht="15.75" customHeight="1" x14ac:dyDescent="0.25">
      <c r="B32" s="19" t="s">
        <v>106</v>
      </c>
      <c r="C32" s="101">
        <v>0.130658369</v>
      </c>
    </row>
    <row r="33" spans="2:3" ht="15.75" customHeight="1" x14ac:dyDescent="0.25">
      <c r="B33" s="19" t="s">
        <v>107</v>
      </c>
      <c r="C33" s="101">
        <v>0.127118964</v>
      </c>
    </row>
    <row r="34" spans="2:3" ht="15.75" customHeight="1" x14ac:dyDescent="0.25">
      <c r="B34" s="19" t="s">
        <v>108</v>
      </c>
      <c r="C34" s="101">
        <v>0.22434420299999999</v>
      </c>
    </row>
    <row r="35" spans="2:3" ht="15.75" customHeight="1" x14ac:dyDescent="0.25">
      <c r="B35" s="27" t="s">
        <v>41</v>
      </c>
      <c r="C35" s="48">
        <f>SUM(C26:C34)</f>
        <v>1.0000000009999999</v>
      </c>
    </row>
  </sheetData>
  <sheetProtection algorithmName="SHA-512" hashValue="xsNJv9JqIzygoSw4C4xfU6kQP7qPBL12T4A0TYxNUFXIhq8hcsDQ5zu9zVolvHRPCTouNWbvFPelpI12Qjdahg==" saltValue="iVqYjZzmhoWXqGHoei55Z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0.50628780696453823</v>
      </c>
      <c r="D2" s="52">
        <f>IFERROR(1-_xlfn.NORM.DIST(_xlfn.NORM.INV(SUM(D4:D5), 0, 1) + 1, 0, 1, TRUE), "")</f>
        <v>0.50628780696453823</v>
      </c>
      <c r="E2" s="52">
        <f>IFERROR(1-_xlfn.NORM.DIST(_xlfn.NORM.INV(SUM(E4:E5), 0, 1) + 1, 0, 1, TRUE), "")</f>
        <v>0.53643421269993352</v>
      </c>
      <c r="F2" s="52">
        <f>IFERROR(1-_xlfn.NORM.DIST(_xlfn.NORM.INV(SUM(F4:F5), 0, 1) + 1, 0, 1, TRUE), "")</f>
        <v>0.58636807752974474</v>
      </c>
      <c r="G2" s="52">
        <f>IFERROR(1-_xlfn.NORM.DIST(_xlfn.NORM.INV(SUM(G4:G5), 0, 1) + 1, 0, 1, TRUE), "")</f>
        <v>0.67965191812213555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0.33884078886447155</v>
      </c>
      <c r="D3" s="52">
        <f>IFERROR(_xlfn.NORM.DIST(_xlfn.NORM.INV(SUM(D4:D5), 0, 1) + 1, 0, 1, TRUE) - SUM(D4:D5), "")</f>
        <v>0.33884078886447155</v>
      </c>
      <c r="E3" s="52">
        <f>IFERROR(_xlfn.NORM.DIST(_xlfn.NORM.INV(SUM(E4:E5), 0, 1) + 1, 0, 1, TRUE) - SUM(E4:E5), "")</f>
        <v>0.3260292839254898</v>
      </c>
      <c r="F3" s="52">
        <f>IFERROR(_xlfn.NORM.DIST(_xlfn.NORM.INV(SUM(F4:F5), 0, 1) + 1, 0, 1, TRUE) - SUM(F4:F5), "")</f>
        <v>0.30206023426525153</v>
      </c>
      <c r="G3" s="52">
        <f>IFERROR(_xlfn.NORM.DIST(_xlfn.NORM.INV(SUM(G4:G5), 0, 1) + 1, 0, 1, TRUE) - SUM(G4:G5), "")</f>
        <v>0.24912273301783905</v>
      </c>
    </row>
    <row r="4" spans="1:15" ht="15.75" customHeight="1" x14ac:dyDescent="0.25">
      <c r="B4" s="5" t="s">
        <v>114</v>
      </c>
      <c r="C4" s="45">
        <v>0.11276332288980501</v>
      </c>
      <c r="D4" s="53">
        <v>0.11276332288980501</v>
      </c>
      <c r="E4" s="53">
        <v>3.4444905817508698E-2</v>
      </c>
      <c r="F4" s="53">
        <v>6.6618129611015306E-2</v>
      </c>
      <c r="G4" s="53">
        <v>4.8056781291961698E-2</v>
      </c>
    </row>
    <row r="5" spans="1:15" ht="15.75" customHeight="1" x14ac:dyDescent="0.25">
      <c r="B5" s="5" t="s">
        <v>115</v>
      </c>
      <c r="C5" s="45">
        <v>4.2108081281185213E-2</v>
      </c>
      <c r="D5" s="53">
        <v>4.2108081281185213E-2</v>
      </c>
      <c r="E5" s="53">
        <v>0.103091597557068</v>
      </c>
      <c r="F5" s="53">
        <v>4.4953558593988398E-2</v>
      </c>
      <c r="G5" s="53">
        <v>2.3168567568063701E-2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0.70089061715437462</v>
      </c>
      <c r="D8" s="52">
        <f>IFERROR(1-_xlfn.NORM.DIST(_xlfn.NORM.INV(SUM(D10:D11), 0, 1) + 1, 0, 1, TRUE), "")</f>
        <v>0.70089061715437462</v>
      </c>
      <c r="E8" s="52">
        <f>IFERROR(1-_xlfn.NORM.DIST(_xlfn.NORM.INV(SUM(E10:E11), 0, 1) + 1, 0, 1, TRUE), "")</f>
        <v>0.79536322239051327</v>
      </c>
      <c r="F8" s="52">
        <f>IFERROR(1-_xlfn.NORM.DIST(_xlfn.NORM.INV(SUM(F10:F11), 0, 1) + 1, 0, 1, TRUE), "")</f>
        <v>0.87329665821344316</v>
      </c>
      <c r="G8" s="52">
        <f>IFERROR(1-_xlfn.NORM.DIST(_xlfn.NORM.INV(SUM(G10:G11), 0, 1) + 1, 0, 1, TRUE), "")</f>
        <v>0.73045200013542899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0.23572436935471008</v>
      </c>
      <c r="D9" s="52">
        <f>IFERROR(_xlfn.NORM.DIST(_xlfn.NORM.INV(SUM(D10:D11), 0, 1) + 1, 0, 1, TRUE) - SUM(D10:D11), "")</f>
        <v>0.23572436935471008</v>
      </c>
      <c r="E9" s="52">
        <f>IFERROR(_xlfn.NORM.DIST(_xlfn.NORM.INV(SUM(E10:E11), 0, 1) + 1, 0, 1, TRUE) - SUM(E10:E11), "")</f>
        <v>0.1706492908745004</v>
      </c>
      <c r="F9" s="52">
        <f>IFERROR(_xlfn.NORM.DIST(_xlfn.NORM.INV(SUM(F10:F11), 0, 1) + 1, 0, 1, TRUE) - SUM(F10:F11), "")</f>
        <v>0.11061118246688786</v>
      </c>
      <c r="G9" s="52">
        <f>IFERROR(_xlfn.NORM.DIST(_xlfn.NORM.INV(SUM(G10:G11), 0, 1) + 1, 0, 1, TRUE) - SUM(G10:G11), "")</f>
        <v>0.21630386917864552</v>
      </c>
    </row>
    <row r="10" spans="1:15" ht="15.75" customHeight="1" x14ac:dyDescent="0.25">
      <c r="B10" s="5" t="s">
        <v>119</v>
      </c>
      <c r="C10" s="45">
        <v>4.6282771974802003E-2</v>
      </c>
      <c r="D10" s="53">
        <v>4.6282771974802003E-2</v>
      </c>
      <c r="E10" s="53">
        <v>1.9563265144824999E-2</v>
      </c>
      <c r="F10" s="53">
        <v>1.0567899793386499E-2</v>
      </c>
      <c r="G10" s="53">
        <v>3.0839178711175901E-2</v>
      </c>
    </row>
    <row r="11" spans="1:15" ht="15.75" customHeight="1" x14ac:dyDescent="0.25">
      <c r="B11" s="5" t="s">
        <v>120</v>
      </c>
      <c r="C11" s="45">
        <v>1.7102241516113299E-2</v>
      </c>
      <c r="D11" s="53">
        <v>1.7102241516113299E-2</v>
      </c>
      <c r="E11" s="53">
        <v>1.4424221590161299E-2</v>
      </c>
      <c r="F11" s="53">
        <v>5.5242595262825003E-3</v>
      </c>
      <c r="G11" s="53">
        <v>2.24049519747496E-2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0.62407766624999994</v>
      </c>
      <c r="D14" s="54">
        <v>0.59355650138799998</v>
      </c>
      <c r="E14" s="54">
        <v>0.59355650138799998</v>
      </c>
      <c r="F14" s="54">
        <v>0.38795445540500001</v>
      </c>
      <c r="G14" s="54">
        <v>0.38795445540500001</v>
      </c>
      <c r="H14" s="45">
        <v>0.35499999999999998</v>
      </c>
      <c r="I14" s="55">
        <v>0.35499999999999998</v>
      </c>
      <c r="J14" s="55">
        <v>0.35499999999999998</v>
      </c>
      <c r="K14" s="55">
        <v>0.35499999999999998</v>
      </c>
      <c r="L14" s="45">
        <v>0.29199999999999998</v>
      </c>
      <c r="M14" s="55">
        <v>0.29199999999999998</v>
      </c>
      <c r="N14" s="55">
        <v>0.29199999999999998</v>
      </c>
      <c r="O14" s="55">
        <v>0.29199999999999998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0.37518800401750491</v>
      </c>
      <c r="D15" s="52">
        <f t="shared" si="0"/>
        <v>0.35683904595644889</v>
      </c>
      <c r="E15" s="52">
        <f t="shared" si="0"/>
        <v>0.35683904595644889</v>
      </c>
      <c r="F15" s="52">
        <f t="shared" si="0"/>
        <v>0.23323356313602112</v>
      </c>
      <c r="G15" s="52">
        <f t="shared" si="0"/>
        <v>0.23323356313602112</v>
      </c>
      <c r="H15" s="52">
        <f t="shared" si="0"/>
        <v>0.21342173999999997</v>
      </c>
      <c r="I15" s="52">
        <f t="shared" si="0"/>
        <v>0.21342173999999997</v>
      </c>
      <c r="J15" s="52">
        <f t="shared" si="0"/>
        <v>0.21342173999999997</v>
      </c>
      <c r="K15" s="52">
        <f t="shared" si="0"/>
        <v>0.21342173999999997</v>
      </c>
      <c r="L15" s="52">
        <f t="shared" si="0"/>
        <v>0.17554689599999998</v>
      </c>
      <c r="M15" s="52">
        <f t="shared" si="0"/>
        <v>0.17554689599999998</v>
      </c>
      <c r="N15" s="52">
        <f t="shared" si="0"/>
        <v>0.17554689599999998</v>
      </c>
      <c r="O15" s="52">
        <f t="shared" si="0"/>
        <v>0.17554689599999998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1PwmXMjs3fHxs17hwk40rM3w59JDM6pIEYfe8065+e/adzDcDBQIamTsMzACvOVOCw0qrOGxoTHnXaysPTGnFg==" saltValue="BT3RnsZOpMBnlGKYC/KP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0.79653984308242798</v>
      </c>
      <c r="D2" s="53">
        <v>0.40002630000000011</v>
      </c>
      <c r="E2" s="53"/>
      <c r="F2" s="53"/>
      <c r="G2" s="53"/>
    </row>
    <row r="3" spans="1:7" x14ac:dyDescent="0.25">
      <c r="B3" s="3" t="s">
        <v>130</v>
      </c>
      <c r="C3" s="53">
        <v>7.6249025762081105E-2</v>
      </c>
      <c r="D3" s="53">
        <v>0.16771440000000001</v>
      </c>
      <c r="E3" s="53"/>
      <c r="F3" s="53"/>
      <c r="G3" s="53"/>
    </row>
    <row r="4" spans="1:7" x14ac:dyDescent="0.25">
      <c r="B4" s="3" t="s">
        <v>131</v>
      </c>
      <c r="C4" s="53">
        <v>5.8421913534402813E-2</v>
      </c>
      <c r="D4" s="53">
        <v>0.2675015</v>
      </c>
      <c r="E4" s="53">
        <v>0.709208965301514</v>
      </c>
      <c r="F4" s="53">
        <v>0.28720593452453602</v>
      </c>
      <c r="G4" s="53"/>
    </row>
    <row r="5" spans="1:7" x14ac:dyDescent="0.25">
      <c r="B5" s="3" t="s">
        <v>132</v>
      </c>
      <c r="C5" s="52">
        <v>6.8789213895797702E-2</v>
      </c>
      <c r="D5" s="52">
        <v>0.16475774347782099</v>
      </c>
      <c r="E5" s="52">
        <f>1-SUM(E2:E4)</f>
        <v>0.290791034698486</v>
      </c>
      <c r="F5" s="52">
        <f>1-SUM(F2:F4)</f>
        <v>0.71279406547546398</v>
      </c>
      <c r="G5" s="52">
        <f>1-SUM(G2:G4)</f>
        <v>1</v>
      </c>
    </row>
  </sheetData>
  <sheetProtection algorithmName="SHA-512" hashValue="62twnNYydNGegWpGEnxcIkar3OdnhvbmMV2JwoOnQWQeEY0dUUIWJLjKIVYSnz2A/DLKrJM0jAaxTqMYDIDEFw==" saltValue="jvnChe9krJ5W63Rl4xAqS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6yRAfHBH1YeJmFcvzpJhirFYtzyVAf4cKaGp3Dd1vRMi0vinkoU0bawu4DmaBApbzi/xZZm1+eJwGX4b0sB8Q==" saltValue="0ipplHyedaSx2N2Ru5i4e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tUqsFpXZF2vcOPNK/+obQgCNsE0Sz7IIxG10WSrQsmeuasG1PGq7mOD4r5dMeIcNOLcb+YpSGFx0JPcMOwagxg==" saltValue="KVAuqlzVrleCKTPooEz6p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DzkerUYLRAYn7RtrI0LEjMHL4Rn5zU0V6KazjVQ87PAorel8bS0tHlJ5Z2bxW9/3X+6dI23io8PZQBcKlM26nQ==" saltValue="+ecy13Gquez4XQhjyNFBU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y3K5l8iOiA0IugduMq0Os5FxVc/yERklnA3a74ztsoSi9YNe6Mn0WeGjASx01UA6sxD5SIR9hD4+pfhO8OepUQ==" saltValue="JIbManElLyADml4Nla3kn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2024-03-18T01:21:39Z</dcterms:modified>
</cp:coreProperties>
</file>