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7C343647-5372-4EC9-963F-135C886FF2F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A39" i="2"/>
  <c r="H38" i="2"/>
  <c r="G38" i="2"/>
  <c r="I38" i="2" s="1"/>
  <c r="A35" i="2"/>
  <c r="A34" i="2"/>
  <c r="A33" i="2"/>
  <c r="A32" i="2"/>
  <c r="A27" i="2"/>
  <c r="A25" i="2"/>
  <c r="A24" i="2"/>
  <c r="A23" i="2"/>
  <c r="A19" i="2"/>
  <c r="A18" i="2"/>
  <c r="A16" i="2"/>
  <c r="H11" i="2"/>
  <c r="I11" i="2" s="1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I2" i="2"/>
  <c r="H2" i="2"/>
  <c r="G2" i="2"/>
  <c r="A2" i="2"/>
  <c r="A40" i="2" s="1"/>
  <c r="C33" i="1"/>
  <c r="C20" i="1"/>
  <c r="A15" i="2" l="1"/>
  <c r="A26" i="2"/>
  <c r="A17" i="2"/>
  <c r="A31" i="2"/>
  <c r="I39" i="2"/>
  <c r="A13" i="2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<sst xmlns="http://schemas.openxmlformats.org/spreadsheetml/2006/main" count="2092" uniqueCount="337">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</sst>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683822.72265625</v>
      </c>
    </row>
    <row r="8" spans="1:3" ht="15" customHeight="1" x14ac:dyDescent="0.25">
      <c r="B8" s="5" t="s">
        <v>19</v>
      </c>
      <c r="C8" s="44">
        <v>0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0.91188728330000002</v>
      </c>
    </row>
    <row r="11" spans="1:3" ht="15" customHeight="1" x14ac:dyDescent="0.25">
      <c r="B11" s="5" t="s">
        <v>22</v>
      </c>
      <c r="C11" s="45">
        <v>0.66099999999999992</v>
      </c>
    </row>
    <row r="12" spans="1:3" ht="15" customHeight="1" x14ac:dyDescent="0.25">
      <c r="B12" s="5" t="s">
        <v>23</v>
      </c>
      <c r="C12" s="45">
        <v>0.32500000000000001</v>
      </c>
    </row>
    <row r="13" spans="1:3" ht="15" customHeight="1" x14ac:dyDescent="0.25">
      <c r="B13" s="5" t="s">
        <v>24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0.1489</v>
      </c>
    </row>
    <row r="24" spans="1:3" ht="15" customHeight="1" x14ac:dyDescent="0.25">
      <c r="B24" s="15" t="s">
        <v>33</v>
      </c>
      <c r="C24" s="45">
        <v>0.65529999999999999</v>
      </c>
    </row>
    <row r="25" spans="1:3" ht="15" customHeight="1" x14ac:dyDescent="0.25">
      <c r="B25" s="15" t="s">
        <v>34</v>
      </c>
      <c r="C25" s="45">
        <v>0.1857</v>
      </c>
    </row>
    <row r="26" spans="1:3" ht="15" customHeight="1" x14ac:dyDescent="0.25">
      <c r="B26" s="15" t="s">
        <v>35</v>
      </c>
      <c r="C26" s="45">
        <v>1.01E-2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0.43972863222198599</v>
      </c>
    </row>
    <row r="30" spans="1:3" ht="14.25" customHeight="1" x14ac:dyDescent="0.25">
      <c r="B30" s="25" t="s">
        <v>38</v>
      </c>
      <c r="C30" s="99">
        <v>0.101814244205091</v>
      </c>
    </row>
    <row r="31" spans="1:3" ht="14.25" customHeight="1" x14ac:dyDescent="0.25">
      <c r="B31" s="25" t="s">
        <v>39</v>
      </c>
      <c r="C31" s="99">
        <v>9.9255704254962801E-2</v>
      </c>
    </row>
    <row r="32" spans="1:3" ht="14.25" customHeight="1" x14ac:dyDescent="0.25">
      <c r="B32" s="25" t="s">
        <v>40</v>
      </c>
      <c r="C32" s="99">
        <v>0.35920141931796001</v>
      </c>
    </row>
    <row r="33" spans="1:5" ht="13" customHeight="1" x14ac:dyDescent="0.25">
      <c r="B33" s="27" t="s">
        <v>41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10.891816440132301</v>
      </c>
    </row>
    <row r="38" spans="1:5" ht="15" customHeight="1" x14ac:dyDescent="0.25">
      <c r="B38" s="11" t="s">
        <v>45</v>
      </c>
      <c r="C38" s="43">
        <v>18.237575383160301</v>
      </c>
      <c r="D38" s="12"/>
      <c r="E38" s="13"/>
    </row>
    <row r="39" spans="1:5" ht="15" customHeight="1" x14ac:dyDescent="0.25">
      <c r="B39" s="11" t="s">
        <v>46</v>
      </c>
      <c r="C39" s="43">
        <v>20.434556463374399</v>
      </c>
      <c r="D39" s="12"/>
      <c r="E39" s="12"/>
    </row>
    <row r="40" spans="1:5" ht="15" customHeight="1" x14ac:dyDescent="0.25">
      <c r="B40" s="11" t="s">
        <v>47</v>
      </c>
      <c r="C40" s="100">
        <v>0.26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8.9704989719999997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9.4067999999999999E-3</v>
      </c>
      <c r="D45" s="12"/>
    </row>
    <row r="46" spans="1:5" ht="15.75" customHeight="1" x14ac:dyDescent="0.25">
      <c r="B46" s="11" t="s">
        <v>52</v>
      </c>
      <c r="C46" s="45">
        <v>7.8700699999999998E-2</v>
      </c>
      <c r="D46" s="12"/>
    </row>
    <row r="47" spans="1:5" ht="15.75" customHeight="1" x14ac:dyDescent="0.25">
      <c r="B47" s="11" t="s">
        <v>53</v>
      </c>
      <c r="C47" s="45">
        <v>7.7909900000000004E-2</v>
      </c>
      <c r="D47" s="12"/>
      <c r="E47" s="13"/>
    </row>
    <row r="48" spans="1:5" ht="15" customHeight="1" x14ac:dyDescent="0.25">
      <c r="B48" s="11" t="s">
        <v>54</v>
      </c>
      <c r="C48" s="46">
        <v>0.83398259999999991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0.57557999999999998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7.2826089999999899E-2</v>
      </c>
    </row>
    <row r="63" spans="1:4" ht="15.75" customHeight="1" x14ac:dyDescent="0.3">
      <c r="A63" s="4"/>
    </row>
  </sheetData>
  <sheetProtection algorithmName="SHA-512" hashValue="y7/Cy16pL0u1k0gdgWqFqYw9rZav9Kim02stoGYtKi8s+7jKqj6LabQWqFyahGpLGBBc65Z6rz7F2Oc10UbEPg==" saltValue="V69zCYILv6iDTZ00jZmi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9.2061889043450404E-2</v>
      </c>
      <c r="C2" s="98">
        <v>0.95</v>
      </c>
      <c r="D2" s="56">
        <v>56.337138300604238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39.842199870999643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387.87092573663659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5.8691064570772804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12.974499314795549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12.974499314795549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12.974499314795549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12.974499314795549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12.974499314795549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12.974499314795549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0.19576896810135599</v>
      </c>
      <c r="C16" s="98">
        <v>0.95</v>
      </c>
      <c r="D16" s="56">
        <v>0.68126511469090134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8.9498000901640609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8.9498000901640609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69.283092298354532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22.370086288750748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1.4E-2</v>
      </c>
      <c r="C23" s="98">
        <v>0.95</v>
      </c>
      <c r="D23" s="56">
        <v>4.2557875816009592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0.58118711531353195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0.118063351565599</v>
      </c>
      <c r="C27" s="98">
        <v>0.95</v>
      </c>
      <c r="D27" s="56">
        <v>18.535649720195959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0.21083840000000001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109.78567093836929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1.2514852015075351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8.5698490000000002E-2</v>
      </c>
      <c r="C32" s="98">
        <v>0.95</v>
      </c>
      <c r="D32" s="56">
        <v>1.45890481734541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0.92511445347125898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2.24059070083436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0.34978969999999998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KjHpl1S3vo7gQytrGlA/qway29k4c736wAVyTEfULNDPt+6jtBhglB2AAzFi71CrjkjvEb2LsO4w1z9iaOLWg==" saltValue="MPO4nsrPV8Ovy9EVpfK4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/9R8mRJMzZURHRUxeaMiXMVa/KuY5YS3JEYtRNru+YSf/7D44d9y/NFc/BKuRw0d/fJY5+1+syo4Lrspq+oshQ==" saltValue="iqR5qCaJdCqVHug+SI/yC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h7xYflSGd0nhiEUPPU4jdU+/vxPKRFluoRaNRjYpagn2gq3OBsyANVqIYr/jEEKRoOepAhcGGfb7DGLBj3Xs4Q==" saltValue="R6uA88aLJ6VQVLB9dPqHR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0.32973110377788623</v>
      </c>
      <c r="C3" s="21">
        <f>frac_mam_1_5months * 2.6</f>
        <v>0.32973110377788623</v>
      </c>
      <c r="D3" s="21">
        <f>frac_mam_6_11months * 2.6</f>
        <v>0.31419860124588</v>
      </c>
      <c r="E3" s="21">
        <f>frac_mam_12_23months * 2.6</f>
        <v>8.4434492141008358E-2</v>
      </c>
      <c r="F3" s="21">
        <f>frac_mam_24_59months * 2.6</f>
        <v>6.0749116912484261E-2</v>
      </c>
    </row>
    <row r="4" spans="1:6" ht="15.75" customHeight="1" x14ac:dyDescent="0.25">
      <c r="A4" s="3" t="s">
        <v>208</v>
      </c>
      <c r="B4" s="21">
        <f>frac_sam_1month * 2.6</f>
        <v>0.13338768184185029</v>
      </c>
      <c r="C4" s="21">
        <f>frac_sam_1_5months * 2.6</f>
        <v>0.13338768184185029</v>
      </c>
      <c r="D4" s="21">
        <f>frac_sam_6_11months * 2.6</f>
        <v>7.3564464971423146E-2</v>
      </c>
      <c r="E4" s="21">
        <f>frac_sam_12_23months * 2.6</f>
        <v>5.9594119712710447E-2</v>
      </c>
      <c r="F4" s="21">
        <f>frac_sam_24_59months * 2.6</f>
        <v>3.5333008691668479E-2</v>
      </c>
    </row>
  </sheetData>
  <sheetProtection algorithmName="SHA-512" hashValue="2g0b6sUP/vpbRakt0TlEYTuWTJzh6x27KmQQ9C0qafoMo0m7Dwr+FOEpilH+/r/5kUsM2utofFhGYeeFcj312w==" saltValue="yb1OxUmUzUyFXqnHHdBc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0.32500000000000001</v>
      </c>
      <c r="E10" s="60">
        <f>IF(ISBLANK(comm_deliv), frac_children_health_facility,1)</f>
        <v>0.32500000000000001</v>
      </c>
      <c r="F10" s="60">
        <f>IF(ISBLANK(comm_deliv), frac_children_health_facility,1)</f>
        <v>0.32500000000000001</v>
      </c>
      <c r="G10" s="60">
        <f>IF(ISBLANK(comm_deliv), frac_children_health_facility,1)</f>
        <v>0.32500000000000001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0.66099999999999992</v>
      </c>
      <c r="I18" s="60">
        <f>frac_PW_health_facility</f>
        <v>0.66099999999999992</v>
      </c>
      <c r="J18" s="60">
        <f>frac_PW_health_facility</f>
        <v>0.66099999999999992</v>
      </c>
      <c r="K18" s="60">
        <f>frac_PW_health_facility</f>
        <v>0.66099999999999992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4.3175231182999992E-2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1.8503670506999994E-2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2.6433815009999993E-2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fXcW3xDGAUgscXXOXeZSpDFLDAAPNTEYN0JZ94TuXulF4z1fS+y4yZ1oQRx55p16VO3iaXnVzAi3TfMgPSlBVw==" saltValue="9ortvf/kVcPlc2e99nai+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mvxwm1MiDiBybeVjJ1D/WgXO7UC7xzRfUUAwwaC5wgsVB7VeGKrNtviFqlkIyKW252ACxO4YhOLozfEO8NJ4Cg==" saltValue="dbbOwAhT+HidmS9g9Yywk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yZHuVFlvoHs2dM2bYsFf8XLgXZYduvxUgWoqCU+JmC0u7nidV+T7HtICEqFg2bC1vXZ+lABImjFy2ocPeaq0w==" saltValue="jQGxn0zI/19tQJJleBEm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XeDy/EM9aX56hyOrj6KUn1avI22kxnBm1UEa2X6EuJr9uUu1de9oAsoqtTmXfmTd6k52YyB9Gba63yr08EkLw==" saltValue="RJFA8Jo9QfhF0fFu1WeM8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ipOzba+Eylz4BLPhQnutPVxBVnI4v2hF0lGW1c3zvA31WglM+R2LfwXQfCbfdgWB9iwWHO/9osnC4Zxp1wZRA==" saltValue="czObDQgMWksDb5YE9l3EO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tb1y2IqyS2REOJT9Sqc/VvFw93j5nrOiuUfUAI2II3wM+E8CuiqDjHBNgRzYgs8yNtz7K0e06OilgpnIIygeg==" saltValue="c22/XtazQ5oVMBMHNl1VM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151509.33240000001</v>
      </c>
      <c r="C2" s="49">
        <v>296000</v>
      </c>
      <c r="D2" s="49">
        <v>748000</v>
      </c>
      <c r="E2" s="49">
        <v>907000</v>
      </c>
      <c r="F2" s="49">
        <v>670000</v>
      </c>
      <c r="G2" s="17">
        <f t="shared" ref="G2:G11" si="0">C2+D2+E2+F2</f>
        <v>2621000</v>
      </c>
      <c r="H2" s="17">
        <f t="shared" ref="H2:H11" si="1">(B2 + stillbirth*B2/(1000-stillbirth))/(1-abortion)</f>
        <v>173728.12386563508</v>
      </c>
      <c r="I2" s="17">
        <f t="shared" ref="I2:I11" si="2">G2-H2</f>
        <v>2447271.8761343649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147964.0932</v>
      </c>
      <c r="C3" s="50">
        <v>299000</v>
      </c>
      <c r="D3" s="50">
        <v>715000</v>
      </c>
      <c r="E3" s="50">
        <v>919000</v>
      </c>
      <c r="F3" s="50">
        <v>684000</v>
      </c>
      <c r="G3" s="17">
        <f t="shared" si="0"/>
        <v>2617000</v>
      </c>
      <c r="H3" s="17">
        <f t="shared" si="1"/>
        <v>169662.97655678913</v>
      </c>
      <c r="I3" s="17">
        <f t="shared" si="2"/>
        <v>2447337.0234432109</v>
      </c>
    </row>
    <row r="4" spans="1:9" ht="15.75" customHeight="1" x14ac:dyDescent="0.25">
      <c r="A4" s="5">
        <f t="shared" si="3"/>
        <v>2023</v>
      </c>
      <c r="B4" s="49">
        <v>144283.31039999999</v>
      </c>
      <c r="C4" s="50">
        <v>304000</v>
      </c>
      <c r="D4" s="50">
        <v>684000</v>
      </c>
      <c r="E4" s="50">
        <v>924000</v>
      </c>
      <c r="F4" s="50">
        <v>701000</v>
      </c>
      <c r="G4" s="17">
        <f t="shared" si="0"/>
        <v>2613000</v>
      </c>
      <c r="H4" s="17">
        <f t="shared" si="1"/>
        <v>165442.40822564057</v>
      </c>
      <c r="I4" s="17">
        <f t="shared" si="2"/>
        <v>2447557.5917743593</v>
      </c>
    </row>
    <row r="5" spans="1:9" ht="15.75" customHeight="1" x14ac:dyDescent="0.25">
      <c r="A5" s="5">
        <f t="shared" si="3"/>
        <v>2024</v>
      </c>
      <c r="B5" s="49">
        <v>140473.74299999999</v>
      </c>
      <c r="C5" s="50">
        <v>312000</v>
      </c>
      <c r="D5" s="50">
        <v>657000</v>
      </c>
      <c r="E5" s="50">
        <v>921000</v>
      </c>
      <c r="F5" s="50">
        <v>722000</v>
      </c>
      <c r="G5" s="17">
        <f t="shared" si="0"/>
        <v>2612000</v>
      </c>
      <c r="H5" s="17">
        <f t="shared" si="1"/>
        <v>161074.1690772138</v>
      </c>
      <c r="I5" s="17">
        <f t="shared" si="2"/>
        <v>2450925.8309227861</v>
      </c>
    </row>
    <row r="6" spans="1:9" ht="15.75" customHeight="1" x14ac:dyDescent="0.25">
      <c r="A6" s="5">
        <f t="shared" si="3"/>
        <v>2025</v>
      </c>
      <c r="B6" s="49">
        <v>136555.20000000001</v>
      </c>
      <c r="C6" s="50">
        <v>324000</v>
      </c>
      <c r="D6" s="50">
        <v>635000</v>
      </c>
      <c r="E6" s="50">
        <v>911000</v>
      </c>
      <c r="F6" s="50">
        <v>745000</v>
      </c>
      <c r="G6" s="17">
        <f t="shared" si="0"/>
        <v>2615000</v>
      </c>
      <c r="H6" s="17">
        <f t="shared" si="1"/>
        <v>156580.97309454301</v>
      </c>
      <c r="I6" s="17">
        <f t="shared" si="2"/>
        <v>2458419.026905457</v>
      </c>
    </row>
    <row r="7" spans="1:9" ht="15.75" customHeight="1" x14ac:dyDescent="0.25">
      <c r="A7" s="5">
        <f t="shared" si="3"/>
        <v>2026</v>
      </c>
      <c r="B7" s="49">
        <v>135509.70480000001</v>
      </c>
      <c r="C7" s="50">
        <v>339000</v>
      </c>
      <c r="D7" s="50">
        <v>620000</v>
      </c>
      <c r="E7" s="50">
        <v>894000</v>
      </c>
      <c r="F7" s="50">
        <v>772000</v>
      </c>
      <c r="G7" s="17">
        <f t="shared" si="0"/>
        <v>2625000</v>
      </c>
      <c r="H7" s="17">
        <f t="shared" si="1"/>
        <v>155382.15638319351</v>
      </c>
      <c r="I7" s="17">
        <f t="shared" si="2"/>
        <v>2469617.8436168064</v>
      </c>
    </row>
    <row r="8" spans="1:9" ht="15.75" customHeight="1" x14ac:dyDescent="0.25">
      <c r="A8" s="5">
        <f t="shared" si="3"/>
        <v>2027</v>
      </c>
      <c r="B8" s="49">
        <v>134408.08679999999</v>
      </c>
      <c r="C8" s="50">
        <v>358000</v>
      </c>
      <c r="D8" s="50">
        <v>611000</v>
      </c>
      <c r="E8" s="50">
        <v>869000</v>
      </c>
      <c r="F8" s="50">
        <v>801000</v>
      </c>
      <c r="G8" s="17">
        <f t="shared" si="0"/>
        <v>2639000</v>
      </c>
      <c r="H8" s="17">
        <f t="shared" si="1"/>
        <v>154118.98648253453</v>
      </c>
      <c r="I8" s="17">
        <f t="shared" si="2"/>
        <v>2484881.0135174654</v>
      </c>
    </row>
    <row r="9" spans="1:9" ht="15.75" customHeight="1" x14ac:dyDescent="0.25">
      <c r="A9" s="5">
        <f t="shared" si="3"/>
        <v>2028</v>
      </c>
      <c r="B9" s="49">
        <v>133251.84359999999</v>
      </c>
      <c r="C9" s="50">
        <v>377000</v>
      </c>
      <c r="D9" s="50">
        <v>607000</v>
      </c>
      <c r="E9" s="50">
        <v>840000</v>
      </c>
      <c r="F9" s="50">
        <v>831000</v>
      </c>
      <c r="G9" s="17">
        <f t="shared" si="0"/>
        <v>2655000</v>
      </c>
      <c r="H9" s="17">
        <f t="shared" si="1"/>
        <v>152793.18061509082</v>
      </c>
      <c r="I9" s="17">
        <f t="shared" si="2"/>
        <v>2502206.8193849092</v>
      </c>
    </row>
    <row r="10" spans="1:9" ht="15.75" customHeight="1" x14ac:dyDescent="0.25">
      <c r="A10" s="5">
        <f t="shared" si="3"/>
        <v>2029</v>
      </c>
      <c r="B10" s="49">
        <v>132030.08840000001</v>
      </c>
      <c r="C10" s="50">
        <v>392000</v>
      </c>
      <c r="D10" s="50">
        <v>610000</v>
      </c>
      <c r="E10" s="50">
        <v>808000</v>
      </c>
      <c r="F10" s="50">
        <v>858000</v>
      </c>
      <c r="G10" s="17">
        <f t="shared" si="0"/>
        <v>2668000</v>
      </c>
      <c r="H10" s="17">
        <f t="shared" si="1"/>
        <v>151392.25543538827</v>
      </c>
      <c r="I10" s="17">
        <f t="shared" si="2"/>
        <v>2516607.7445646119</v>
      </c>
    </row>
    <row r="11" spans="1:9" ht="15.75" customHeight="1" x14ac:dyDescent="0.25">
      <c r="A11" s="5">
        <f t="shared" si="3"/>
        <v>2030</v>
      </c>
      <c r="B11" s="49">
        <v>130769.254</v>
      </c>
      <c r="C11" s="50">
        <v>401000</v>
      </c>
      <c r="D11" s="50">
        <v>619000</v>
      </c>
      <c r="E11" s="50">
        <v>775000</v>
      </c>
      <c r="F11" s="50">
        <v>879000</v>
      </c>
      <c r="G11" s="17">
        <f t="shared" si="0"/>
        <v>2674000</v>
      </c>
      <c r="H11" s="17">
        <f t="shared" si="1"/>
        <v>149946.52010445198</v>
      </c>
      <c r="I11" s="17">
        <f t="shared" si="2"/>
        <v>2524053.479895548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3NmJfHvSNlsG5a0fm+mgdz1lw6bYaksJhg2sLKuIG9UKswYEVTot0nVXy2rO78gFsX5899UdCDRP3rbeKURd9g==" saltValue="Qgroud3ABFjBvxcbV13xB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1.8642685641625787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1.8642685641625787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1.6464196074536688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1.6464196074536688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1.5355914850387542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1.5355914850387542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1.4192192451103036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1.4192192451103036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2.282147439279897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2.282147439279897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1.9076831186149052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1.9076831186149052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v0pxO5QmobucZhmsZkK0TkUhVDf2/pthDsOsvaYbBrY/c7G32PfkcsW4TNUO2PTQabYqoXbVvC/o/50lNb+3Kw==" saltValue="wWYj9cZl1bT3kHKSFEoqJ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2PAMpxI/nxt9fbeOM+eeKXjHR8ZqhCj3rWEn7LMHJM9xHZL4h7jBKTW34g0gWcVB1gwr2SrfVGLNqFpFAA+VUQ==" saltValue="aPXnWPe7vEmZgEdJKbkV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vZnbfUW6tAyWO35az9+tC+ugHFfZQ5MaDOQEgj0tzmkiC0pnXrOjHeehjgmSbOIbPSKBgZw1YIvRGP2Nqwqr/A==" saltValue="DqJiUYk4ONx2XqN6ui2u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0.60615589454884666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0.59819148179463066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0.8639212745001621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0.85996523777980649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0.8639212745001621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0.85996523777980649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0.40483860085474055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0.39685397310914972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0.83067503902514195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0.82594720245559949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0.83067503902514195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0.82594720245559949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0.90872494567302253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0.90592959862460065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0.89747262932703331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0.89437273025722275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0.89747262932703331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0.89437273025722275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siK/A6omxvsRd6FNprb9kCMKP5FetfmSaX/yQMG2YV5+NsJpu3jaVY6X2VKQs207zsfzXUFCgEOjnI9rkOFFCQ==" saltValue="45yG9J8cC+asux7JHBfc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wPrbGN84nPkBi3T64qQCfAEHB+uhK0LnuIrti01Jxk/y5WMXNM9GGuCVZX532DUZ/hZG8QCc28HOpBePXoyetQ==" saltValue="OUYQgcUf+DwUspP3xGA8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0.51115793772209017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0.64621072080635289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0.64621072080635289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0.6063434934203128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0.6063434934203128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0.6063434934203128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0.6063434934203128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0.61300309597523228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0.61300309597523228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0.61300309597523228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0.61300309597523228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0.61927495402261645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0.73967054549632305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0.73967054549632305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0.70553592461719661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0.70553592461719661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0.70553592461719661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0.70553592461719661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0.7113163972286376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0.7113163972286376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0.7113163972286376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0.7113163972286376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0.32311790834685222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0.45470085461312404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0.45470085461312404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0.41286089908865803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0.41286089908865803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0.41286089908865803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0.41286089908865803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0.4196608800968914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0.4196608800968914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0.4196608800968914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0.4196608800968914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0.48687187142684485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0.62369474978952644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0.62369474978952644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0.58292784651744745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0.58292784651744745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0.58292784651744745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0.58292784651744745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0.5897155361050328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0.5897155361050328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0.5897155361050328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0.5897155361050328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0.92931906428719502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0.95827607642884738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0.95827607642884738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0.95090257434168524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0.95090257434168524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0.95090257434168524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0.95090257434168524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0.95219275879653231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0.95219275879653231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0.95219275879653231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0.95219275879653231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0.82383142644201979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0.89093326576275633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0.89093326576275633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0.87323318755149892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0.87323318755149892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0.87323318755149892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0.87323318755149892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0.87629886194952999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0.87629886194952999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0.87629886194952999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0.87629886194952999</v>
      </c>
    </row>
  </sheetData>
  <sheetProtection algorithmName="SHA-512" hashValue="Ndig7GFWSO5GXKMjknRsf8eDBvsyb4Z6feiU4bnjMzgbUg4BeVDbDB7lGGIB4ZC5+obz7FACOrTZCZq0jiiFnw==" saltValue="OA2Dyu+sUduVYmv87F1U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0.74192479667062772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0.74648652895888123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0.74752868544134354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0.74931829413178597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0.72572690249352512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0.72708199686531616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0.74566967856375688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0.74744285025537283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0.63726669462259644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0.64278767900214606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0.64405285799398015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0.64622882114451474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0.61788316542548272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0.61949171560451255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0.64179703153707057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0.64394859935955029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0.85568645586521186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0.85862052199693828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0.85928860351218939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0.86043392260421503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0.84513836251275909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0.84602865325636822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0.85809629739305504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0.85923360944388538</v>
      </c>
    </row>
  </sheetData>
  <sheetProtection algorithmName="SHA-512" hashValue="tmoqUt3Wj8vzRrquP7M4EFjpvL5iOsY1xEMVl6mOe8Evus62yC4gg73R1EI16Pcd0FjrV8Mt47TIZPgl5kprig==" saltValue="CN7vBAMOs0dtnzVsncr2x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h7bHmz7mLFYhhtZceDMKttfXroFWlj2fE6mBHl0KZA2C9vyF0fUBEppuUDp0qoNlwZ8OcMB/2/ebUJQEgZqhXg==" saltValue="LzMJM9OJcoWmrMqtJ1nx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BNy0BJTxk+ddm72am+naHEMnh0YFpo9MPXFQQGxPuuDNR/TE7KgSoRG5j6DMkzxz9I+M7AYbU3ioLTNjupUDJw==" saltValue="6dWlz2lAVCE0che+K0sOt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3.1882011547027188E-3</v>
      </c>
    </row>
    <row r="4" spans="1:8" ht="15.75" customHeight="1" x14ac:dyDescent="0.25">
      <c r="B4" s="19" t="s">
        <v>79</v>
      </c>
      <c r="C4" s="101">
        <v>0.10845454287368909</v>
      </c>
    </row>
    <row r="5" spans="1:8" ht="15.75" customHeight="1" x14ac:dyDescent="0.25">
      <c r="B5" s="19" t="s">
        <v>80</v>
      </c>
      <c r="C5" s="101">
        <v>5.3326856785208279E-2</v>
      </c>
    </row>
    <row r="6" spans="1:8" ht="15.75" customHeight="1" x14ac:dyDescent="0.25">
      <c r="B6" s="19" t="s">
        <v>81</v>
      </c>
      <c r="C6" s="101">
        <v>0.21397488944226251</v>
      </c>
    </row>
    <row r="7" spans="1:8" ht="15.75" customHeight="1" x14ac:dyDescent="0.25">
      <c r="B7" s="19" t="s">
        <v>82</v>
      </c>
      <c r="C7" s="101">
        <v>0.36897468154075391</v>
      </c>
    </row>
    <row r="8" spans="1:8" ht="15.75" customHeight="1" x14ac:dyDescent="0.25">
      <c r="B8" s="19" t="s">
        <v>83</v>
      </c>
      <c r="C8" s="101">
        <v>3.5334742592737292E-3</v>
      </c>
    </row>
    <row r="9" spans="1:8" ht="15.75" customHeight="1" x14ac:dyDescent="0.25">
      <c r="B9" s="19" t="s">
        <v>84</v>
      </c>
      <c r="C9" s="101">
        <v>0.16829639012017031</v>
      </c>
    </row>
    <row r="10" spans="1:8" ht="15.75" customHeight="1" x14ac:dyDescent="0.25">
      <c r="B10" s="19" t="s">
        <v>85</v>
      </c>
      <c r="C10" s="101">
        <v>8.0250963823939467E-2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0.14250445748556489</v>
      </c>
      <c r="D14" s="55">
        <v>0.14250445748556489</v>
      </c>
      <c r="E14" s="55">
        <v>0.14250445748556489</v>
      </c>
      <c r="F14" s="55">
        <v>0.14250445748556489</v>
      </c>
    </row>
    <row r="15" spans="1:8" ht="15.75" customHeight="1" x14ac:dyDescent="0.25">
      <c r="B15" s="19" t="s">
        <v>88</v>
      </c>
      <c r="C15" s="101">
        <v>0.2033086398196978</v>
      </c>
      <c r="D15" s="101">
        <v>0.2033086398196978</v>
      </c>
      <c r="E15" s="101">
        <v>0.2033086398196978</v>
      </c>
      <c r="F15" s="101">
        <v>0.2033086398196978</v>
      </c>
    </row>
    <row r="16" spans="1:8" ht="15.75" customHeight="1" x14ac:dyDescent="0.25">
      <c r="B16" s="19" t="s">
        <v>89</v>
      </c>
      <c r="C16" s="101">
        <v>1.0998560329977491E-2</v>
      </c>
      <c r="D16" s="101">
        <v>1.0998560329977491E-2</v>
      </c>
      <c r="E16" s="101">
        <v>1.0998560329977491E-2</v>
      </c>
      <c r="F16" s="101">
        <v>1.0998560329977491E-2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1.646141309712797E-2</v>
      </c>
      <c r="D19" s="101">
        <v>1.646141309712797E-2</v>
      </c>
      <c r="E19" s="101">
        <v>1.646141309712797E-2</v>
      </c>
      <c r="F19" s="101">
        <v>1.646141309712797E-2</v>
      </c>
    </row>
    <row r="20" spans="1:8" ht="15.75" customHeight="1" x14ac:dyDescent="0.25">
      <c r="B20" s="19" t="s">
        <v>93</v>
      </c>
      <c r="C20" s="101">
        <v>1.6537603078059339E-3</v>
      </c>
      <c r="D20" s="101">
        <v>1.6537603078059339E-3</v>
      </c>
      <c r="E20" s="101">
        <v>1.6537603078059339E-3</v>
      </c>
      <c r="F20" s="101">
        <v>1.6537603078059339E-3</v>
      </c>
    </row>
    <row r="21" spans="1:8" ht="15.75" customHeight="1" x14ac:dyDescent="0.25">
      <c r="B21" s="19" t="s">
        <v>94</v>
      </c>
      <c r="C21" s="101">
        <v>0.1494838800705556</v>
      </c>
      <c r="D21" s="101">
        <v>0.1494838800705556</v>
      </c>
      <c r="E21" s="101">
        <v>0.1494838800705556</v>
      </c>
      <c r="F21" s="101">
        <v>0.1494838800705556</v>
      </c>
    </row>
    <row r="22" spans="1:8" ht="15.75" customHeight="1" x14ac:dyDescent="0.25">
      <c r="B22" s="19" t="s">
        <v>95</v>
      </c>
      <c r="C22" s="101">
        <v>0.47558928888927038</v>
      </c>
      <c r="D22" s="101">
        <v>0.47558928888927038</v>
      </c>
      <c r="E22" s="101">
        <v>0.47558928888927038</v>
      </c>
      <c r="F22" s="101">
        <v>0.47558928888927038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3.2286483999999997E-2</v>
      </c>
    </row>
    <row r="27" spans="1:8" ht="15.75" customHeight="1" x14ac:dyDescent="0.25">
      <c r="B27" s="19" t="s">
        <v>102</v>
      </c>
      <c r="C27" s="101">
        <v>8.0926539000000006E-2</v>
      </c>
    </row>
    <row r="28" spans="1:8" ht="15.75" customHeight="1" x14ac:dyDescent="0.25">
      <c r="B28" s="19" t="s">
        <v>103</v>
      </c>
      <c r="C28" s="101">
        <v>0.11034517200000001</v>
      </c>
    </row>
    <row r="29" spans="1:8" ht="15.75" customHeight="1" x14ac:dyDescent="0.25">
      <c r="B29" s="19" t="s">
        <v>104</v>
      </c>
      <c r="C29" s="101">
        <v>8.99475E-2</v>
      </c>
    </row>
    <row r="30" spans="1:8" ht="15.75" customHeight="1" x14ac:dyDescent="0.25">
      <c r="B30" s="19" t="s">
        <v>2</v>
      </c>
      <c r="C30" s="101">
        <v>2.9600607000000001E-2</v>
      </c>
    </row>
    <row r="31" spans="1:8" ht="15.75" customHeight="1" x14ac:dyDescent="0.25">
      <c r="B31" s="19" t="s">
        <v>105</v>
      </c>
      <c r="C31" s="101">
        <v>3.5472995E-2</v>
      </c>
    </row>
    <row r="32" spans="1:8" ht="15.75" customHeight="1" x14ac:dyDescent="0.25">
      <c r="B32" s="19" t="s">
        <v>106</v>
      </c>
      <c r="C32" s="101">
        <v>0.250963082</v>
      </c>
    </row>
    <row r="33" spans="2:3" ht="15.75" customHeight="1" x14ac:dyDescent="0.25">
      <c r="B33" s="19" t="s">
        <v>107</v>
      </c>
      <c r="C33" s="101">
        <v>0.14174240299999999</v>
      </c>
    </row>
    <row r="34" spans="2:3" ht="15.75" customHeight="1" x14ac:dyDescent="0.25">
      <c r="B34" s="19" t="s">
        <v>108</v>
      </c>
      <c r="C34" s="101">
        <v>0.228715217</v>
      </c>
    </row>
    <row r="35" spans="2:3" ht="15.75" customHeight="1" x14ac:dyDescent="0.25">
      <c r="B35" s="27" t="s">
        <v>41</v>
      </c>
      <c r="C35" s="48">
        <f>SUM(C26:C34)</f>
        <v>0.99999999900000003</v>
      </c>
    </row>
  </sheetData>
  <sheetProtection algorithmName="SHA-512" hashValue="rAHk5w66/5t9zqkrnAQtRtnZY+wjflBs563Wsz2iGwmxEw6WnJU4m9mNQI+duj+482IhUUkG00LuQk/RzqUD/Q==" saltValue="u+88ZxBgcXX8BzB9G7i2E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0.50586891701344694</v>
      </c>
      <c r="D2" s="52">
        <f>IFERROR(1-_xlfn.NORM.DIST(_xlfn.NORM.INV(SUM(D4:D5), 0, 1) + 1, 0, 1, TRUE), "")</f>
        <v>0.50586891701344694</v>
      </c>
      <c r="E2" s="52">
        <f>IFERROR(1-_xlfn.NORM.DIST(_xlfn.NORM.INV(SUM(E4:E5), 0, 1) + 1, 0, 1, TRUE), "")</f>
        <v>0.542379968551153</v>
      </c>
      <c r="F2" s="52">
        <f>IFERROR(1-_xlfn.NORM.DIST(_xlfn.NORM.INV(SUM(F4:F5), 0, 1) + 1, 0, 1, TRUE), "")</f>
        <v>0.49358199122573021</v>
      </c>
      <c r="G2" s="52">
        <f>IFERROR(1-_xlfn.NORM.DIST(_xlfn.NORM.INV(SUM(G4:G5), 0, 1) + 1, 0, 1, TRUE), "")</f>
        <v>0.29457850360004501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0.33900945106621549</v>
      </c>
      <c r="D3" s="52">
        <f>IFERROR(_xlfn.NORM.DIST(_xlfn.NORM.INV(SUM(D4:D5), 0, 1) + 1, 0, 1, TRUE) - SUM(D4:D5), "")</f>
        <v>0.33900945106621549</v>
      </c>
      <c r="E3" s="52">
        <f>IFERROR(_xlfn.NORM.DIST(_xlfn.NORM.INV(SUM(E4:E5), 0, 1) + 1, 0, 1, TRUE) - SUM(E4:E5), "")</f>
        <v>0.32335011592770213</v>
      </c>
      <c r="F3" s="52">
        <f>IFERROR(_xlfn.NORM.DIST(_xlfn.NORM.INV(SUM(F4:F5), 0, 1) + 1, 0, 1, TRUE) - SUM(F4:F5), "")</f>
        <v>0.34383855429266807</v>
      </c>
      <c r="G3" s="52">
        <f>IFERROR(_xlfn.NORM.DIST(_xlfn.NORM.INV(SUM(G4:G5), 0, 1) + 1, 0, 1, TRUE) - SUM(G4:G5), "")</f>
        <v>0.382642556199149</v>
      </c>
    </row>
    <row r="4" spans="1:15" ht="15.75" customHeight="1" x14ac:dyDescent="0.25">
      <c r="B4" s="5" t="s">
        <v>114</v>
      </c>
      <c r="C4" s="45">
        <v>8.257152885198589E-2</v>
      </c>
      <c r="D4" s="53">
        <v>8.257152885198589E-2</v>
      </c>
      <c r="E4" s="53">
        <v>7.6196506619453402E-2</v>
      </c>
      <c r="F4" s="53">
        <v>9.4974882900714888E-2</v>
      </c>
      <c r="G4" s="53">
        <v>0.16951029002666501</v>
      </c>
    </row>
    <row r="5" spans="1:15" ht="15.75" customHeight="1" x14ac:dyDescent="0.25">
      <c r="B5" s="5" t="s">
        <v>115</v>
      </c>
      <c r="C5" s="45">
        <v>7.2550103068351704E-2</v>
      </c>
      <c r="D5" s="53">
        <v>7.2550103068351704E-2</v>
      </c>
      <c r="E5" s="53">
        <v>5.8073408901691402E-2</v>
      </c>
      <c r="F5" s="53">
        <v>6.7604571580886799E-2</v>
      </c>
      <c r="G5" s="53">
        <v>0.15326865017414101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0.46913014532718611</v>
      </c>
      <c r="D8" s="52">
        <f>IFERROR(1-_xlfn.NORM.DIST(_xlfn.NORM.INV(SUM(D10:D11), 0, 1) + 1, 0, 1, TRUE), "")</f>
        <v>0.46913014532718611</v>
      </c>
      <c r="E8" s="52">
        <f>IFERROR(1-_xlfn.NORM.DIST(_xlfn.NORM.INV(SUM(E10:E11), 0, 1) + 1, 0, 1, TRUE), "")</f>
        <v>0.51600545151880994</v>
      </c>
      <c r="F8" s="52">
        <f>IFERROR(1-_xlfn.NORM.DIST(_xlfn.NORM.INV(SUM(F10:F11), 0, 1) + 1, 0, 1, TRUE), "")</f>
        <v>0.72396020651220128</v>
      </c>
      <c r="G8" s="52">
        <f>IFERROR(1-_xlfn.NORM.DIST(_xlfn.NORM.INV(SUM(G10:G11), 0, 1) + 1, 0, 1, TRUE), "")</f>
        <v>0.78441006992048012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0.35274724481906905</v>
      </c>
      <c r="D9" s="52">
        <f>IFERROR(_xlfn.NORM.DIST(_xlfn.NORM.INV(SUM(D10:D11), 0, 1) + 1, 0, 1, TRUE) - SUM(D10:D11), "")</f>
        <v>0.35274724481906905</v>
      </c>
      <c r="E9" s="52">
        <f>IFERROR(_xlfn.NORM.DIST(_xlfn.NORM.INV(SUM(E10:E11), 0, 1) + 1, 0, 1, TRUE) - SUM(E10:E11), "")</f>
        <v>0.33485490762838116</v>
      </c>
      <c r="F9" s="52">
        <f>IFERROR(_xlfn.NORM.DIST(_xlfn.NORM.INV(SUM(F10:F11), 0, 1) + 1, 0, 1, TRUE) - SUM(F10:F11), "")</f>
        <v>0.22064417354406074</v>
      </c>
      <c r="G9" s="52">
        <f>IFERROR(_xlfn.NORM.DIST(_xlfn.NORM.INV(SUM(G10:G11), 0, 1) + 1, 0, 1, TRUE) - SUM(G10:G11), "")</f>
        <v>0.17863526638561497</v>
      </c>
    </row>
    <row r="10" spans="1:15" ht="15.75" customHeight="1" x14ac:dyDescent="0.25">
      <c r="B10" s="5" t="s">
        <v>119</v>
      </c>
      <c r="C10" s="45">
        <v>0.12681965529918701</v>
      </c>
      <c r="D10" s="53">
        <v>0.12681965529918701</v>
      </c>
      <c r="E10" s="53">
        <v>0.12084561586379999</v>
      </c>
      <c r="F10" s="53">
        <v>3.24748046696186E-2</v>
      </c>
      <c r="G10" s="53">
        <v>2.33650449663401E-2</v>
      </c>
    </row>
    <row r="11" spans="1:15" ht="15.75" customHeight="1" x14ac:dyDescent="0.25">
      <c r="B11" s="5" t="s">
        <v>120</v>
      </c>
      <c r="C11" s="45">
        <v>5.13029545545578E-2</v>
      </c>
      <c r="D11" s="53">
        <v>5.13029545545578E-2</v>
      </c>
      <c r="E11" s="53">
        <v>2.82940249890089E-2</v>
      </c>
      <c r="F11" s="53">
        <v>2.2920815274119401E-2</v>
      </c>
      <c r="G11" s="53">
        <v>1.35896187275648E-2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0.62129762875000005</v>
      </c>
      <c r="D14" s="54">
        <v>0.59335814614399995</v>
      </c>
      <c r="E14" s="54">
        <v>0.59335814614399995</v>
      </c>
      <c r="F14" s="54">
        <v>0.289678393378</v>
      </c>
      <c r="G14" s="54">
        <v>0.289678393378</v>
      </c>
      <c r="H14" s="45">
        <v>0.40100000000000002</v>
      </c>
      <c r="I14" s="55">
        <v>0.40100000000000002</v>
      </c>
      <c r="J14" s="55">
        <v>0.40100000000000002</v>
      </c>
      <c r="K14" s="55">
        <v>0.40100000000000002</v>
      </c>
      <c r="L14" s="45">
        <v>0.38400000000000001</v>
      </c>
      <c r="M14" s="55">
        <v>0.38400000000000001</v>
      </c>
      <c r="N14" s="55">
        <v>0.38400000000000001</v>
      </c>
      <c r="O14" s="55">
        <v>0.38400000000000001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0.35760648915592502</v>
      </c>
      <c r="D15" s="52">
        <f t="shared" si="0"/>
        <v>0.34152508175756346</v>
      </c>
      <c r="E15" s="52">
        <f t="shared" si="0"/>
        <v>0.34152508175756346</v>
      </c>
      <c r="F15" s="52">
        <f t="shared" si="0"/>
        <v>0.16673308966050923</v>
      </c>
      <c r="G15" s="52">
        <f t="shared" si="0"/>
        <v>0.16673308966050923</v>
      </c>
      <c r="H15" s="52">
        <f t="shared" si="0"/>
        <v>0.23080758000000001</v>
      </c>
      <c r="I15" s="52">
        <f t="shared" si="0"/>
        <v>0.23080758000000001</v>
      </c>
      <c r="J15" s="52">
        <f t="shared" si="0"/>
        <v>0.23080758000000001</v>
      </c>
      <c r="K15" s="52">
        <f t="shared" si="0"/>
        <v>0.23080758000000001</v>
      </c>
      <c r="L15" s="52">
        <f t="shared" si="0"/>
        <v>0.22102272000000001</v>
      </c>
      <c r="M15" s="52">
        <f t="shared" si="0"/>
        <v>0.22102272000000001</v>
      </c>
      <c r="N15" s="52">
        <f t="shared" si="0"/>
        <v>0.22102272000000001</v>
      </c>
      <c r="O15" s="52">
        <f t="shared" si="0"/>
        <v>0.22102272000000001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HMEFvtFgioJ+JEa/vpT0U2bojBdX245uj1CeLfYRVJm+4kGz4/M1/uusMpihDk7+EHCP3jqeli6srGcJo1fJw==" saltValue="q8woaIcXB9hobEKkfaoT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0.22567516565322901</v>
      </c>
      <c r="D2" s="53">
        <v>8.5698490000000002E-2</v>
      </c>
      <c r="E2" s="53"/>
      <c r="F2" s="53"/>
      <c r="G2" s="53"/>
    </row>
    <row r="3" spans="1:7" x14ac:dyDescent="0.25">
      <c r="B3" s="3" t="s">
        <v>130</v>
      </c>
      <c r="C3" s="53">
        <v>0.39929413795471203</v>
      </c>
      <c r="D3" s="53">
        <v>0.36836629999999998</v>
      </c>
      <c r="E3" s="53"/>
      <c r="F3" s="53"/>
      <c r="G3" s="53"/>
    </row>
    <row r="4" spans="1:7" x14ac:dyDescent="0.25">
      <c r="B4" s="3" t="s">
        <v>131</v>
      </c>
      <c r="C4" s="53">
        <v>0.272236198186874</v>
      </c>
      <c r="D4" s="53">
        <v>0.3576281</v>
      </c>
      <c r="E4" s="53">
        <v>0.496575057506561</v>
      </c>
      <c r="F4" s="53">
        <v>0.26392653584480302</v>
      </c>
      <c r="G4" s="53"/>
    </row>
    <row r="5" spans="1:7" x14ac:dyDescent="0.25">
      <c r="B5" s="3" t="s">
        <v>132</v>
      </c>
      <c r="C5" s="52">
        <v>0.10279451310634601</v>
      </c>
      <c r="D5" s="52">
        <v>0.18830710649490401</v>
      </c>
      <c r="E5" s="52">
        <f>1-SUM(E2:E4)</f>
        <v>0.50342494249343894</v>
      </c>
      <c r="F5" s="52">
        <f>1-SUM(F2:F4)</f>
        <v>0.73607346415519692</v>
      </c>
      <c r="G5" s="52">
        <f>1-SUM(G2:G4)</f>
        <v>1</v>
      </c>
    </row>
  </sheetData>
  <sheetProtection algorithmName="SHA-512" hashValue="l6Do8Gnu9mJKhn71LEz9q1e6IN7EQBI0sqEfcEbf+RoVMyZvenoPXMmWY/LXe1oYlzTJt7Lkk66+TZF+8UBcbQ==" saltValue="EIBP1M+ndnTcBIreYXFp9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dxUXME5uKTNkdNzWWfDat4QrkHZJOirsZChCfv7dafkr8ut6c6FOBlAzVLLCklz8tNKry2Xl9MEvrsQ6ov0Pw==" saltValue="GYJUXJourHQACCKn/ezIT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Id+KWL6I0WhVFvpPbe+RlRzZ+DizyBGDLMqntK9YzI4Fz263jqXM5pS855rxUSh2dUkaAbDsKryICZQstyMCxA==" saltValue="0aG7e1NxPAxwPTX3TUth6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n5g/NAu5BRUPBrROjJ51kfPjg+yNFK6TBkJOHmmCs1f/ieoTnRTWl1ElPTaOHpbzsjmnlIh3MDiP55Kkrnq6TQ==" saltValue="JuzcS0vcwRxrYHPsrFc6M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pceOS3NSvUmUSnplkO7Xv7hsKpFcx+6G55BfMW6o8hB8mizoIik89dez3kt3QHO8LRTF/VLxC4gJMHI6z6m2ZA==" saltValue="NLmNdD2uMm3+KbZvknBFa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2024-03-18T01:21:48Z</dcterms:modified>
</cp:coreProperties>
</file>