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25E83D47-88BB-40C6-8795-185E717C415E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D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F112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G39" i="2"/>
  <c r="I39" i="2" s="1"/>
  <c r="H38" i="2"/>
  <c r="G38" i="2"/>
  <c r="I38" i="2" s="1"/>
  <c r="A29" i="2"/>
  <c r="A18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2" i="2" s="1"/>
  <c r="C33" i="1"/>
  <c r="C20" i="1"/>
  <c r="A19" i="2" l="1"/>
  <c r="A21" i="2"/>
  <c r="A39" i="2"/>
  <c r="A33" i="2"/>
  <c r="A3" i="2"/>
  <c r="A4" i="2" s="1"/>
  <c r="A5" i="2" s="1"/>
  <c r="A6" i="2" s="1"/>
  <c r="A7" i="2" s="1"/>
  <c r="A8" i="2" s="1"/>
  <c r="A9" i="2" s="1"/>
  <c r="A10" i="2" s="1"/>
  <c r="A11" i="2" s="1"/>
  <c r="A13" i="2"/>
  <c r="A23" i="2"/>
  <c r="A34" i="2"/>
  <c r="I6" i="2"/>
  <c r="A14" i="2"/>
  <c r="A25" i="2"/>
  <c r="A35" i="2"/>
  <c r="A40" i="2"/>
  <c r="A15" i="2"/>
  <c r="A26" i="2"/>
  <c r="A37" i="2"/>
  <c r="I40" i="2"/>
  <c r="A30" i="2"/>
  <c r="A31" i="2"/>
  <c r="A22" i="2"/>
  <c r="I10" i="2"/>
  <c r="A17" i="2"/>
  <c r="A27" i="2"/>
  <c r="A38" i="2"/>
  <c r="A12" i="2"/>
  <c r="A20" i="2"/>
  <c r="A28" i="2"/>
  <c r="A36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<sst xmlns="http://schemas.openxmlformats.org/spreadsheetml/2006/main" count="2092" uniqueCount="337">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</sst>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37089.825927734397</v>
      </c>
    </row>
    <row r="8" spans="1:3" ht="15" customHeight="1" x14ac:dyDescent="0.25">
      <c r="B8" s="5" t="s">
        <v>19</v>
      </c>
      <c r="C8" s="44">
        <v>0.13900000000000001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0.72714500427246098</v>
      </c>
    </row>
    <row r="11" spans="1:3" ht="15" customHeight="1" x14ac:dyDescent="0.25">
      <c r="B11" s="5" t="s">
        <v>22</v>
      </c>
      <c r="C11" s="45">
        <v>0.92599999999999993</v>
      </c>
    </row>
    <row r="12" spans="1:3" ht="15" customHeight="1" x14ac:dyDescent="0.25">
      <c r="B12" s="5" t="s">
        <v>23</v>
      </c>
      <c r="C12" s="45">
        <v>0.67400000000000004</v>
      </c>
    </row>
    <row r="13" spans="1:3" ht="15" customHeight="1" x14ac:dyDescent="0.25">
      <c r="B13" s="5" t="s">
        <v>24</v>
      </c>
      <c r="C13" s="45">
        <v>0.34100000000000003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0.1298</v>
      </c>
    </row>
    <row r="24" spans="1:3" ht="15" customHeight="1" x14ac:dyDescent="0.25">
      <c r="B24" s="15" t="s">
        <v>33</v>
      </c>
      <c r="C24" s="45">
        <v>0.56009999999999993</v>
      </c>
    </row>
    <row r="25" spans="1:3" ht="15" customHeight="1" x14ac:dyDescent="0.25">
      <c r="B25" s="15" t="s">
        <v>34</v>
      </c>
      <c r="C25" s="45">
        <v>0.27879999999999999</v>
      </c>
    </row>
    <row r="26" spans="1:3" ht="15" customHeight="1" x14ac:dyDescent="0.25">
      <c r="B26" s="15" t="s">
        <v>35</v>
      </c>
      <c r="C26" s="45">
        <v>3.1300000000000001E-2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0.29181609532021502</v>
      </c>
    </row>
    <row r="30" spans="1:3" ht="14.25" customHeight="1" x14ac:dyDescent="0.25">
      <c r="B30" s="25" t="s">
        <v>38</v>
      </c>
      <c r="C30" s="99">
        <v>5.8372304444056097E-2</v>
      </c>
    </row>
    <row r="31" spans="1:3" ht="14.25" customHeight="1" x14ac:dyDescent="0.25">
      <c r="B31" s="25" t="s">
        <v>39</v>
      </c>
      <c r="C31" s="99">
        <v>0.119823270172546</v>
      </c>
    </row>
    <row r="32" spans="1:3" ht="14.25" customHeight="1" x14ac:dyDescent="0.25">
      <c r="B32" s="25" t="s">
        <v>40</v>
      </c>
      <c r="C32" s="99">
        <v>0.52998833006318302</v>
      </c>
    </row>
    <row r="33" spans="1:5" ht="13" customHeight="1" x14ac:dyDescent="0.25">
      <c r="B33" s="27" t="s">
        <v>41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8.1373987167464108</v>
      </c>
    </row>
    <row r="38" spans="1:5" ht="15" customHeight="1" x14ac:dyDescent="0.25">
      <c r="B38" s="11" t="s">
        <v>45</v>
      </c>
      <c r="C38" s="43">
        <v>10.5892904273596</v>
      </c>
      <c r="D38" s="12"/>
      <c r="E38" s="13"/>
    </row>
    <row r="39" spans="1:5" ht="15" customHeight="1" x14ac:dyDescent="0.25">
      <c r="B39" s="11" t="s">
        <v>46</v>
      </c>
      <c r="C39" s="43">
        <v>12.3058188951809</v>
      </c>
      <c r="D39" s="12"/>
      <c r="E39" s="12"/>
    </row>
    <row r="40" spans="1:5" ht="15" customHeight="1" x14ac:dyDescent="0.25">
      <c r="B40" s="11" t="s">
        <v>47</v>
      </c>
      <c r="C40" s="100">
        <v>0.36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6.5300996180000004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7.6756000000000003E-3</v>
      </c>
      <c r="D45" s="12"/>
    </row>
    <row r="46" spans="1:5" ht="15.75" customHeight="1" x14ac:dyDescent="0.25">
      <c r="B46" s="11" t="s">
        <v>52</v>
      </c>
      <c r="C46" s="45">
        <v>7.7105699999999999E-2</v>
      </c>
      <c r="D46" s="12"/>
    </row>
    <row r="47" spans="1:5" ht="15.75" customHeight="1" x14ac:dyDescent="0.25">
      <c r="B47" s="11" t="s">
        <v>53</v>
      </c>
      <c r="C47" s="45">
        <v>5.8004699999999999E-2</v>
      </c>
      <c r="D47" s="12"/>
      <c r="E47" s="13"/>
    </row>
    <row r="48" spans="1:5" ht="15" customHeight="1" x14ac:dyDescent="0.25">
      <c r="B48" s="11" t="s">
        <v>54</v>
      </c>
      <c r="C48" s="46">
        <v>0.85721400000000003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3.2</v>
      </c>
      <c r="D51" s="12"/>
    </row>
    <row r="52" spans="1:4" ht="15" customHeight="1" x14ac:dyDescent="0.25">
      <c r="B52" s="11" t="s">
        <v>57</v>
      </c>
      <c r="C52" s="100">
        <v>3.2</v>
      </c>
    </row>
    <row r="53" spans="1:4" ht="15.75" customHeight="1" x14ac:dyDescent="0.25">
      <c r="B53" s="11" t="s">
        <v>58</v>
      </c>
      <c r="C53" s="100">
        <v>3.2</v>
      </c>
    </row>
    <row r="54" spans="1:4" ht="15.75" customHeight="1" x14ac:dyDescent="0.25">
      <c r="B54" s="11" t="s">
        <v>59</v>
      </c>
      <c r="C54" s="100">
        <v>3.2</v>
      </c>
    </row>
    <row r="55" spans="1:4" ht="15.75" customHeight="1" x14ac:dyDescent="0.25">
      <c r="B55" s="11" t="s">
        <v>60</v>
      </c>
      <c r="C55" s="100">
        <v>3.2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1.9375E-2</v>
      </c>
    </row>
    <row r="59" spans="1:4" ht="15.75" customHeight="1" x14ac:dyDescent="0.25">
      <c r="B59" s="11" t="s">
        <v>63</v>
      </c>
      <c r="C59" s="45">
        <v>0.56960999999999995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8.5988007000000005E-2</v>
      </c>
    </row>
    <row r="63" spans="1:4" ht="15.75" customHeight="1" x14ac:dyDescent="0.3">
      <c r="A63" s="4"/>
    </row>
  </sheetData>
  <sheetProtection algorithmName="SHA-512" hashValue="3HWhOFdw3sVUFcmcrMKziawwUrMiD2gQREkOsIFeOt+JzJCzEtNJQZFDbu/V8De+7GgF+hAGyI0JHbePHpI4xA==" saltValue="ghGLOL0vc3ux75AFnrgq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0.54001411094533003</v>
      </c>
      <c r="C2" s="98">
        <v>0.95</v>
      </c>
      <c r="D2" s="56">
        <v>61.861086469337543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39.966012526302137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474.4736397477613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1.45725994740313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13.098311970098051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13.098311970098051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13.098311970098051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13.098311970098051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13.098311970098051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13.098311970098051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0.59645278866922202</v>
      </c>
      <c r="C16" s="98">
        <v>0.95</v>
      </c>
      <c r="D16" s="56">
        <v>0.80507776999339498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0.91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10.92023727763495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10.92023727763495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0.163617968559265</v>
      </c>
      <c r="C21" s="98">
        <v>0.95</v>
      </c>
      <c r="D21" s="56">
        <v>15.02309818297103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22.648664763181358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1.5806422229999999E-2</v>
      </c>
      <c r="C23" s="98">
        <v>0.95</v>
      </c>
      <c r="D23" s="56">
        <v>4.3331704911650171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0.83952391473329102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0.56516226286952598</v>
      </c>
      <c r="C27" s="98">
        <v>0.95</v>
      </c>
      <c r="D27" s="56">
        <v>18.55694520304651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0.55214359999999996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122.3932530911411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0.61300697415096694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0.2988326</v>
      </c>
      <c r="C32" s="98">
        <v>0.95</v>
      </c>
      <c r="D32" s="56">
        <v>1.737469925830645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0.87858523549794398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0.44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9.5506578683853094E-2</v>
      </c>
      <c r="C38" s="98">
        <v>0.95</v>
      </c>
      <c r="D38" s="56">
        <v>1.895773684330621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0.57829639999999993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KrkYTxEECD+x/a3ZZn9yOFSQ8yjkOPk8m0e1mFQBzAMWavfu0KDJNIOoXY37k9usYmsLuwQXJmfaAcKn/Rn3Lg==" saltValue="ZIg77+s7gWSCrAe5PF3x0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FQm7npIPqn6SerGyAzCclPRX0ZYjh6gVP2hZrgKj3l7mYB7zIlTpAVDAw1QDTB4BUN87y6mPB17WKLMIZGVjQw==" saltValue="NHRrTeaZESJjY8EeEgFsi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LK9nBAKI9Rt1RpV1wKSxRTojZPXkJWJI4LFX7gDiGcAJGaaS0DBOLW9EvdYFhhKGdBPr7aMvr0GTEQjFPyJW+A==" saltValue="V0HfEBoYnsaVypZIPzmKJ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5">
      <c r="A3" s="3" t="s">
        <v>209</v>
      </c>
      <c r="B3" s="21">
        <f>frac_mam_1month * 2.6</f>
        <v>0.11636460945010174</v>
      </c>
      <c r="C3" s="21">
        <f>frac_mam_1_5months * 2.6</f>
        <v>0.11636460945010174</v>
      </c>
      <c r="D3" s="21">
        <f>frac_mam_6_11months * 2.6</f>
        <v>2.1411198750138343E-2</v>
      </c>
      <c r="E3" s="21">
        <f>frac_mam_12_23months * 2.6</f>
        <v>5.4606378544122605E-3</v>
      </c>
      <c r="F3" s="21">
        <f>frac_mam_24_59months * 2.6</f>
        <v>3.3434099517762578E-2</v>
      </c>
    </row>
    <row r="4" spans="1:6" ht="15.75" customHeight="1" x14ac:dyDescent="0.25">
      <c r="A4" s="3" t="s">
        <v>208</v>
      </c>
      <c r="B4" s="21">
        <f>frac_sam_1month * 2.6</f>
        <v>5.1407947391271636E-2</v>
      </c>
      <c r="C4" s="21">
        <f>frac_sam_1_5months * 2.6</f>
        <v>5.1407947391271636E-2</v>
      </c>
      <c r="D4" s="21">
        <f>frac_sam_6_11months * 2.6</f>
        <v>1.2643503397703102E-2</v>
      </c>
      <c r="E4" s="21">
        <f>frac_sam_12_23months * 2.6</f>
        <v>2.3616214096546243E-2</v>
      </c>
      <c r="F4" s="21">
        <f>frac_sam_24_59months * 2.6</f>
        <v>6.1943234875797611E-3</v>
      </c>
    </row>
  </sheetData>
  <sheetProtection algorithmName="SHA-512" hashValue="s8wRQqsPkYXHdL1rrP9mmfMmk/7FDv6LBNvm4MjfSENLLDK2fgCLxfTGa2N/Jw9mS47cBThzj16ZYeRfryg5BA==" saltValue="7o48s7r2HJJ7KlwFxfo4v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0.13900000000000001</v>
      </c>
      <c r="E2" s="60">
        <f>food_insecure</f>
        <v>0.13900000000000001</v>
      </c>
      <c r="F2" s="60">
        <f>food_insecure</f>
        <v>0.13900000000000001</v>
      </c>
      <c r="G2" s="60">
        <f>food_insecure</f>
        <v>0.13900000000000001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0.13900000000000001</v>
      </c>
      <c r="F5" s="60">
        <f>food_insecure</f>
        <v>0.13900000000000001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0.13900000000000001</v>
      </c>
      <c r="F8" s="60">
        <f>food_insecure</f>
        <v>0.13900000000000001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0.13900000000000001</v>
      </c>
      <c r="F9" s="60">
        <f>food_insecure</f>
        <v>0.13900000000000001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0.67400000000000004</v>
      </c>
      <c r="E10" s="60">
        <f>IF(ISBLANK(comm_deliv), frac_children_health_facility,1)</f>
        <v>0.67400000000000004</v>
      </c>
      <c r="F10" s="60">
        <f>IF(ISBLANK(comm_deliv), frac_children_health_facility,1)</f>
        <v>0.67400000000000004</v>
      </c>
      <c r="G10" s="60">
        <f>IF(ISBLANK(comm_deliv), frac_children_health_facility,1)</f>
        <v>0.67400000000000004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0.13900000000000001</v>
      </c>
      <c r="I15" s="60">
        <f>food_insecure</f>
        <v>0.13900000000000001</v>
      </c>
      <c r="J15" s="60">
        <f>food_insecure</f>
        <v>0.13900000000000001</v>
      </c>
      <c r="K15" s="60">
        <f>food_insecure</f>
        <v>0.13900000000000001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0.92599999999999993</v>
      </c>
      <c r="I18" s="60">
        <f>frac_PW_health_facility</f>
        <v>0.92599999999999993</v>
      </c>
      <c r="J18" s="60">
        <f>frac_PW_health_facility</f>
        <v>0.92599999999999993</v>
      </c>
      <c r="K18" s="60">
        <f>frac_PW_health_facility</f>
        <v>0.92599999999999993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0.34100000000000003</v>
      </c>
      <c r="M24" s="60">
        <f>famplan_unmet_need</f>
        <v>0.34100000000000003</v>
      </c>
      <c r="N24" s="60">
        <f>famplan_unmet_need</f>
        <v>0.34100000000000003</v>
      </c>
      <c r="O24" s="60">
        <f>famplan_unmet_need</f>
        <v>0.34100000000000003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0.14166358523178096</v>
      </c>
      <c r="M25" s="60">
        <f>(1-food_insecure)*(0.49)+food_insecure*(0.7)</f>
        <v>0.51919000000000004</v>
      </c>
      <c r="N25" s="60">
        <f>(1-food_insecure)*(0.49)+food_insecure*(0.7)</f>
        <v>0.51919000000000004</v>
      </c>
      <c r="O25" s="60">
        <f>(1-food_insecure)*(0.49)+food_insecure*(0.7)</f>
        <v>0.51919000000000004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6.0712965099334701E-2</v>
      </c>
      <c r="M26" s="60">
        <f>(1-food_insecure)*(0.21)+food_insecure*(0.3)</f>
        <v>0.22250999999999999</v>
      </c>
      <c r="N26" s="60">
        <f>(1-food_insecure)*(0.21)+food_insecure*(0.3)</f>
        <v>0.22250999999999999</v>
      </c>
      <c r="O26" s="60">
        <f>(1-food_insecure)*(0.21)+food_insecure*(0.3)</f>
        <v>0.22250999999999999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7.0478445396423325E-2</v>
      </c>
      <c r="M27" s="60">
        <f>(1-food_insecure)*(0.3)</f>
        <v>0.25829999999999997</v>
      </c>
      <c r="N27" s="60">
        <f>(1-food_insecure)*(0.3)</f>
        <v>0.25829999999999997</v>
      </c>
      <c r="O27" s="60">
        <f>(1-food_insecure)*(0.3)</f>
        <v>0.25829999999999997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0.72714500427246098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lEpA/TKllRfpDNyOojoTmCd+e4oOKQjWVC1dd93AEGbqFvEEJhw++uA87H2W6GDfC0s+YpbM4WuJ0kN7wWI6TA==" saltValue="PPI4bByGgPKMvGjnMCHiL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EazZMcJhURp39qm9c8XChWsRRxma9c/pdSH9uClWOTJbEVRginAG/9fVSfz0Nj4s0tOR808eZ4E42Ijt5/Y4TQ==" saltValue="zEBX8L5uPcPiaY3Ni1CYC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9fzGRXoxcK8JacpVDqRz46To8XaXPleInoFYQdWus+BwUzD5s9xXWmqkEEttLeblavOkJFcAMTdAPlTuOGflvg==" saltValue="itRnGCmxcIun7l3wv5emi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j0xvXX9MGW2RJV/GG3+Z+SYF6Tm00atzLYlcReeenEKUS//jAAyMMY7buTu2vKTBJ+3XSzOKGcdJsihR4U8kcQ==" saltValue="RjdvRRtWmkFoutuu/o9sf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CvYJ2YP8Jt4SRZr4NwSuZSadSB+0ysHEtRkbACBKf3sfLap6hJb4IxUEYYInuM3KYDTW3W0O9uRmqzgTnUkQrQ==" saltValue="7H0S4NQD0eDkWO/gtxne4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iV/vNcpwuVbaQ2eSJuOWxp+o7GGE1Oiv4y46XjuuQeggGJRJyjEsdnZTfwZ8jtKQ3RPqBZ17egrgnnWzaC+Q5Q==" saltValue="HlyhwOsV6FLlXr/YRn86d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8614.5891999999985</v>
      </c>
      <c r="C2" s="49">
        <v>20000</v>
      </c>
      <c r="D2" s="49">
        <v>39000</v>
      </c>
      <c r="E2" s="49">
        <v>32000</v>
      </c>
      <c r="F2" s="49">
        <v>23000</v>
      </c>
      <c r="G2" s="17">
        <f t="shared" ref="G2:G11" si="0">C2+D2+E2+F2</f>
        <v>114000</v>
      </c>
      <c r="H2" s="17">
        <f t="shared" ref="H2:H11" si="1">(B2 + stillbirth*B2/(1000-stillbirth))/(1-abortion)</f>
        <v>9853.6512332450257</v>
      </c>
      <c r="I2" s="17">
        <f t="shared" ref="I2:I11" si="2">G2-H2</f>
        <v>104146.34876675498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8648.6255999999994</v>
      </c>
      <c r="C3" s="50">
        <v>20000</v>
      </c>
      <c r="D3" s="50">
        <v>39000</v>
      </c>
      <c r="E3" s="50">
        <v>32000</v>
      </c>
      <c r="F3" s="50">
        <v>24000</v>
      </c>
      <c r="G3" s="17">
        <f t="shared" si="0"/>
        <v>115000</v>
      </c>
      <c r="H3" s="17">
        <f t="shared" si="1"/>
        <v>9892.5831900741723</v>
      </c>
      <c r="I3" s="17">
        <f t="shared" si="2"/>
        <v>105107.41680992582</v>
      </c>
    </row>
    <row r="4" spans="1:9" ht="15.75" customHeight="1" x14ac:dyDescent="0.25">
      <c r="A4" s="5">
        <f t="shared" si="3"/>
        <v>2023</v>
      </c>
      <c r="B4" s="49">
        <v>8656.8545999999988</v>
      </c>
      <c r="C4" s="50">
        <v>19000</v>
      </c>
      <c r="D4" s="50">
        <v>40000</v>
      </c>
      <c r="E4" s="50">
        <v>34000</v>
      </c>
      <c r="F4" s="50">
        <v>24000</v>
      </c>
      <c r="G4" s="17">
        <f t="shared" si="0"/>
        <v>117000</v>
      </c>
      <c r="H4" s="17">
        <f t="shared" si="1"/>
        <v>9901.9957916638523</v>
      </c>
      <c r="I4" s="17">
        <f t="shared" si="2"/>
        <v>107098.00420833615</v>
      </c>
    </row>
    <row r="5" spans="1:9" ht="15.75" customHeight="1" x14ac:dyDescent="0.25">
      <c r="A5" s="5">
        <f t="shared" si="3"/>
        <v>2024</v>
      </c>
      <c r="B5" s="49">
        <v>8680.7291999999998</v>
      </c>
      <c r="C5" s="50">
        <v>19000</v>
      </c>
      <c r="D5" s="50">
        <v>40000</v>
      </c>
      <c r="E5" s="50">
        <v>34000</v>
      </c>
      <c r="F5" s="50">
        <v>26000</v>
      </c>
      <c r="G5" s="17">
        <f t="shared" si="0"/>
        <v>119000</v>
      </c>
      <c r="H5" s="17">
        <f t="shared" si="1"/>
        <v>9929.3043465202172</v>
      </c>
      <c r="I5" s="17">
        <f t="shared" si="2"/>
        <v>109070.69565347978</v>
      </c>
    </row>
    <row r="6" spans="1:9" ht="15.75" customHeight="1" x14ac:dyDescent="0.25">
      <c r="A6" s="5">
        <f t="shared" si="3"/>
        <v>2025</v>
      </c>
      <c r="B6" s="49">
        <v>8679.4519999999993</v>
      </c>
      <c r="C6" s="50">
        <v>19000</v>
      </c>
      <c r="D6" s="50">
        <v>40000</v>
      </c>
      <c r="E6" s="50">
        <v>36000</v>
      </c>
      <c r="F6" s="50">
        <v>26000</v>
      </c>
      <c r="G6" s="17">
        <f t="shared" si="0"/>
        <v>121000</v>
      </c>
      <c r="H6" s="17">
        <f t="shared" si="1"/>
        <v>9927.843443038586</v>
      </c>
      <c r="I6" s="17">
        <f t="shared" si="2"/>
        <v>111072.15655696142</v>
      </c>
    </row>
    <row r="7" spans="1:9" ht="15.75" customHeight="1" x14ac:dyDescent="0.25">
      <c r="A7" s="5">
        <f t="shared" si="3"/>
        <v>2026</v>
      </c>
      <c r="B7" s="49">
        <v>8679.489599999999</v>
      </c>
      <c r="C7" s="50">
        <v>19000</v>
      </c>
      <c r="D7" s="50">
        <v>41000</v>
      </c>
      <c r="E7" s="50">
        <v>36000</v>
      </c>
      <c r="F7" s="50">
        <v>27000</v>
      </c>
      <c r="G7" s="17">
        <f t="shared" si="0"/>
        <v>123000</v>
      </c>
      <c r="H7" s="17">
        <f t="shared" si="1"/>
        <v>9927.8864511586216</v>
      </c>
      <c r="I7" s="17">
        <f t="shared" si="2"/>
        <v>113072.11354884139</v>
      </c>
    </row>
    <row r="8" spans="1:9" ht="15.75" customHeight="1" x14ac:dyDescent="0.25">
      <c r="A8" s="5">
        <f t="shared" si="3"/>
        <v>2027</v>
      </c>
      <c r="B8" s="49">
        <v>8654.5998</v>
      </c>
      <c r="C8" s="50">
        <v>19000</v>
      </c>
      <c r="D8" s="50">
        <v>41000</v>
      </c>
      <c r="E8" s="50">
        <v>38000</v>
      </c>
      <c r="F8" s="50">
        <v>28000</v>
      </c>
      <c r="G8" s="17">
        <f t="shared" si="0"/>
        <v>126000</v>
      </c>
      <c r="H8" s="17">
        <f t="shared" si="1"/>
        <v>9899.416677061301</v>
      </c>
      <c r="I8" s="17">
        <f t="shared" si="2"/>
        <v>116100.58332293871</v>
      </c>
    </row>
    <row r="9" spans="1:9" ht="15.75" customHeight="1" x14ac:dyDescent="0.25">
      <c r="A9" s="5">
        <f t="shared" si="3"/>
        <v>2028</v>
      </c>
      <c r="B9" s="49">
        <v>8624.6896000000015</v>
      </c>
      <c r="C9" s="50">
        <v>19000</v>
      </c>
      <c r="D9" s="50">
        <v>41000</v>
      </c>
      <c r="E9" s="50">
        <v>38000</v>
      </c>
      <c r="F9" s="50">
        <v>29000</v>
      </c>
      <c r="G9" s="17">
        <f t="shared" si="0"/>
        <v>127000</v>
      </c>
      <c r="H9" s="17">
        <f t="shared" si="1"/>
        <v>9865.20440387286</v>
      </c>
      <c r="I9" s="17">
        <f t="shared" si="2"/>
        <v>117134.79559612714</v>
      </c>
    </row>
    <row r="10" spans="1:9" ht="15.75" customHeight="1" x14ac:dyDescent="0.25">
      <c r="A10" s="5">
        <f t="shared" si="3"/>
        <v>2029</v>
      </c>
      <c r="B10" s="49">
        <v>8608.231600000001</v>
      </c>
      <c r="C10" s="50">
        <v>20000</v>
      </c>
      <c r="D10" s="50">
        <v>41000</v>
      </c>
      <c r="E10" s="50">
        <v>38000</v>
      </c>
      <c r="F10" s="50">
        <v>30000</v>
      </c>
      <c r="G10" s="17">
        <f t="shared" si="0"/>
        <v>129000</v>
      </c>
      <c r="H10" s="17">
        <f t="shared" si="1"/>
        <v>9846.3792006934964</v>
      </c>
      <c r="I10" s="17">
        <f t="shared" si="2"/>
        <v>119153.6207993065</v>
      </c>
    </row>
    <row r="11" spans="1:9" ht="15.75" customHeight="1" x14ac:dyDescent="0.25">
      <c r="A11" s="5">
        <f t="shared" si="3"/>
        <v>2030</v>
      </c>
      <c r="B11" s="49">
        <v>8567.9220000000005</v>
      </c>
      <c r="C11" s="50">
        <v>20000</v>
      </c>
      <c r="D11" s="50">
        <v>40000</v>
      </c>
      <c r="E11" s="50">
        <v>40000</v>
      </c>
      <c r="F11" s="50">
        <v>31000</v>
      </c>
      <c r="G11" s="17">
        <f t="shared" si="0"/>
        <v>131000</v>
      </c>
      <c r="H11" s="17">
        <f t="shared" si="1"/>
        <v>9800.2717508163023</v>
      </c>
      <c r="I11" s="17">
        <f t="shared" si="2"/>
        <v>121199.7282491837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unOLI6exIYNnS2uT0JuPoNtJJ+Z8TPdreE1WB8/vqYsx3anbEvzruVjsT5z1+cnVKwe/OG0WDStQIHNaSekD8g==" saltValue="rkuiojUgSaWJcowgQhzyT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3.4883172752570051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3.4883172752570051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2.0490405003515559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2.0490405003515559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2.158289975882222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2.158289975882222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1.6264822464125419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1.6264822464125419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7.3777770274711427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7.3777770274711427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2.634589447959192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2.634589447959192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qVRMI47/7O3BSy3gvtBUeIZgApQnyc50sSXbDUhL0CJK0QHeSOG832eq479cy4KOWQt9VRxafhI6oMrzCEn6Fw==" saltValue="Kzm38s164W/oeC/Mig4ix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+PEDrZmFI/Jqt5GIEPTLDelu8doeqpr1pQukvjCIC+NpxXOh5yG5llMqZ59tqZg4P0vg3MilUUPQmbN//NsqUQ==" saltValue="XHCiHQpHjgCSptWGoFYza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7B3Cy9kdSYdMHu/ms7WOuAi8UKbr9/ioXcPYslEtjEzn6OtZvw83uMXNG8J94auLJUNVqC8OD7BAcC5PNyBuvQ==" saltValue="lwXpXDIpyWjLSMsVFquj9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0.62580400158229244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0.60131033087115959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0.87339584174592022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0.86152256210934597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0.87339584174592022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0.86152256210934597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0.42500297542236004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0.39996801383050079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0.84204116160467113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0.82780709007937259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0.84204116160467113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0.82780709007937259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0.91538555845085168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0.907031015406769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0.90486839717306711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0.8955938653694987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0.90486839717306711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0.8955938653694987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9EJq71baRFBnV4S1H6CxxhHmnIC7cahSY3vhyK3zW1cpNuZYL6ywBOFIymOiLpddTDczYETGGfi7+jMdaedG+g==" saltValue="Flu4L1IjavO2XHpBBHdY4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dPUNRB2DNtnBsVY3p+n5YEj/ZSAqMXqlxnO55bn5CpTyiDRvzgRu8IlUzYs4Bp4VVoUzJUivkc8ov8QvDvYpTA==" saltValue="78jcL5mM0h0gXLAmsdPie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0.60275401354047586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0.62753238393567001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0.62753238393567001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0.66928092223377122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0.66928092223377122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0.66928092223377122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0.66928092223377122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0.6681520811605195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0.6681520811605195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0.6681520811605195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0.6681520811605195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0.70240699980206345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0.72381760451375277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0.72381760451375277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0.75891996142719398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0.75891996142719398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0.75891996142719398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0.75891996142719398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0.75798644724104558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0.75798644724104558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0.75798644724104558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0.75798644724104558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0.40922611745369653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0.43475569617027621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0.43475569617027621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0.48021424212976577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0.48021424212976577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0.48021424212976577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0.48021424212976577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0.47894247978070281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0.47894247978070281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0.47894247978070281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0.47894247978070281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0.57927300572530027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0.60455511825447283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0.60455511825447283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0.64743213068515693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0.64743213068515693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0.64743213068515693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0.64743213068515693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0.64626812875840101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0.64626812875840101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0.64626812875840101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0.64626812875840101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0.95019683183186299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0.95492401976423313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0.95492401976423313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0.96218757483709161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0.96218757483709161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0.96218757483709161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0.96218757483709161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0.96200174791959558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0.96200174791959558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0.96200174791959558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0.96200174791959558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0.8715617978013811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0.88283246413917738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0.88283246413917738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0.90050246256405164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0.90050246256405164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0.90050246256405164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0.90050246256405164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0.90004497975910858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0.90004497975910858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0.90004497975910858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0.90004497975910858</v>
      </c>
    </row>
  </sheetData>
  <sheetProtection algorithmName="SHA-512" hashValue="o5IDmNm3Bv+5JxeQckFKiqfOILUXZTpfwGytFqpME/zrMu2icKUKNzWmbda6CzSDLsKsdA6tcJHQyVtcHcLolw==" saltValue="SYv/brTUQO8NAxrGeSSAr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0.74813538376485278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0.75096916651553103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0.75017352355269951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0.75143444318485153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0.74323949212819163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0.75033381948752442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0.75148726487891671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0.74945729621404589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0.64479005642048137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0.64823989007366878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0.64727019415256593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0.6488073424257047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0.63885502138064265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0.64746548788582425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0.6488717822083353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0.64639801096627558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0.85967715199332895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0.861488304678242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0.86098039898501788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0.86178509687640859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0.8565336864918357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0.86108276374159542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0.8618187806375267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0.8605227800892048</v>
      </c>
    </row>
  </sheetData>
  <sheetProtection algorithmName="SHA-512" hashValue="/6NpCnQSfjo/RlP1+iM5Cn89p8oIpOxhud73/4Txjke42yIzgrJCutt7tkqez0Ec0KToMM+YEuHkFZRSf+9Cvg==" saltValue="tkuIxvKYRh8ftSfTLg4rj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8S/Fd2Drw0cybA2fwAsAPpi4C32xebGsT9DV5ZSNL6OI+D7UOvVNKjHWI1bXb1ASJ7WtnwmZPTbXzrX740uwhA==" saltValue="yGBSYb/K3UYLc99RA3cI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wwUDkMlxToaNvbhrg8RZddkuoJ8z5VM2c61bVW/SM166WvZOYQ5nBedgkaofaAnTldT75nT+VJpVPl3svkjGJg==" saltValue="Ypar2GpUVA6fSiauwI1N+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9.8596042264915779E-2</v>
      </c>
    </row>
    <row r="5" spans="1:8" ht="15.75" customHeight="1" x14ac:dyDescent="0.25">
      <c r="B5" s="19" t="s">
        <v>80</v>
      </c>
      <c r="C5" s="101">
        <v>3.1972797420602918E-2</v>
      </c>
    </row>
    <row r="6" spans="1:8" ht="15.75" customHeight="1" x14ac:dyDescent="0.25">
      <c r="B6" s="19" t="s">
        <v>81</v>
      </c>
      <c r="C6" s="101">
        <v>0.1456370449712639</v>
      </c>
    </row>
    <row r="7" spans="1:8" ht="15.75" customHeight="1" x14ac:dyDescent="0.25">
      <c r="B7" s="19" t="s">
        <v>82</v>
      </c>
      <c r="C7" s="101">
        <v>0.34646208729211098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0.2083301883812648</v>
      </c>
    </row>
    <row r="10" spans="1:8" ht="15.75" customHeight="1" x14ac:dyDescent="0.25">
      <c r="B10" s="19" t="s">
        <v>85</v>
      </c>
      <c r="C10" s="101">
        <v>0.1690018396698417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8.8932431893366845E-2</v>
      </c>
      <c r="D14" s="55">
        <v>8.8932431893366845E-2</v>
      </c>
      <c r="E14" s="55">
        <v>8.8932431893366845E-2</v>
      </c>
      <c r="F14" s="55">
        <v>8.8932431893366845E-2</v>
      </c>
    </row>
    <row r="15" spans="1:8" ht="15.75" customHeight="1" x14ac:dyDescent="0.25">
      <c r="B15" s="19" t="s">
        <v>88</v>
      </c>
      <c r="C15" s="101">
        <v>6.9600750193209868E-2</v>
      </c>
      <c r="D15" s="101">
        <v>6.9600750193209868E-2</v>
      </c>
      <c r="E15" s="101">
        <v>6.9600750193209868E-2</v>
      </c>
      <c r="F15" s="101">
        <v>6.9600750193209868E-2</v>
      </c>
    </row>
    <row r="16" spans="1:8" ht="15.75" customHeight="1" x14ac:dyDescent="0.25">
      <c r="B16" s="19" t="s">
        <v>89</v>
      </c>
      <c r="C16" s="101">
        <v>6.3114565089839036E-3</v>
      </c>
      <c r="D16" s="101">
        <v>6.3114565089839036E-3</v>
      </c>
      <c r="E16" s="101">
        <v>6.3114565089839036E-3</v>
      </c>
      <c r="F16" s="101">
        <v>6.3114565089839036E-3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93</v>
      </c>
      <c r="C20" s="101">
        <v>0.1579843042215579</v>
      </c>
      <c r="D20" s="101">
        <v>0.1579843042215579</v>
      </c>
      <c r="E20" s="101">
        <v>0.1579843042215579</v>
      </c>
      <c r="F20" s="101">
        <v>0.1579843042215579</v>
      </c>
    </row>
    <row r="21" spans="1:8" ht="15.75" customHeight="1" x14ac:dyDescent="0.25">
      <c r="B21" s="19" t="s">
        <v>94</v>
      </c>
      <c r="C21" s="101">
        <v>0.15914721671627879</v>
      </c>
      <c r="D21" s="101">
        <v>0.15914721671627879</v>
      </c>
      <c r="E21" s="101">
        <v>0.15914721671627879</v>
      </c>
      <c r="F21" s="101">
        <v>0.15914721671627879</v>
      </c>
    </row>
    <row r="22" spans="1:8" ht="15.75" customHeight="1" x14ac:dyDescent="0.25">
      <c r="B22" s="19" t="s">
        <v>95</v>
      </c>
      <c r="C22" s="101">
        <v>0.51802384046660255</v>
      </c>
      <c r="D22" s="101">
        <v>0.51802384046660255</v>
      </c>
      <c r="E22" s="101">
        <v>0.51802384046660255</v>
      </c>
      <c r="F22" s="101">
        <v>0.51802384046660255</v>
      </c>
    </row>
    <row r="23" spans="1:8" ht="15.75" customHeight="1" x14ac:dyDescent="0.25">
      <c r="B23" s="27" t="s">
        <v>41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6.0859322999999993E-2</v>
      </c>
    </row>
    <row r="27" spans="1:8" ht="15.75" customHeight="1" x14ac:dyDescent="0.25">
      <c r="B27" s="19" t="s">
        <v>102</v>
      </c>
      <c r="C27" s="101">
        <v>1.8473204999999999E-2</v>
      </c>
    </row>
    <row r="28" spans="1:8" ht="15.75" customHeight="1" x14ac:dyDescent="0.25">
      <c r="B28" s="19" t="s">
        <v>103</v>
      </c>
      <c r="C28" s="101">
        <v>0.14414038900000001</v>
      </c>
    </row>
    <row r="29" spans="1:8" ht="15.75" customHeight="1" x14ac:dyDescent="0.25">
      <c r="B29" s="19" t="s">
        <v>104</v>
      </c>
      <c r="C29" s="101">
        <v>0.27289618700000001</v>
      </c>
    </row>
    <row r="30" spans="1:8" ht="15.75" customHeight="1" x14ac:dyDescent="0.25">
      <c r="B30" s="19" t="s">
        <v>2</v>
      </c>
      <c r="C30" s="101">
        <v>8.5625018999999997E-2</v>
      </c>
    </row>
    <row r="31" spans="1:8" ht="15.75" customHeight="1" x14ac:dyDescent="0.25">
      <c r="B31" s="19" t="s">
        <v>105</v>
      </c>
      <c r="C31" s="101">
        <v>0.10194423</v>
      </c>
    </row>
    <row r="32" spans="1:8" ht="15.75" customHeight="1" x14ac:dyDescent="0.25">
      <c r="B32" s="19" t="s">
        <v>106</v>
      </c>
      <c r="C32" s="101">
        <v>2.9002987000000001E-2</v>
      </c>
    </row>
    <row r="33" spans="2:3" ht="15.75" customHeight="1" x14ac:dyDescent="0.25">
      <c r="B33" s="19" t="s">
        <v>107</v>
      </c>
      <c r="C33" s="101">
        <v>0.12602046</v>
      </c>
    </row>
    <row r="34" spans="2:3" ht="15.75" customHeight="1" x14ac:dyDescent="0.25">
      <c r="B34" s="19" t="s">
        <v>108</v>
      </c>
      <c r="C34" s="101">
        <v>0.16103819999999999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mOFdh9mXLFiOme1t4K39v9A+ofHfiEGtxqJ6cWC5BQrInZ+ePVv6uh+RdZbUPJdrE0cgn2HX4CPnol9r7bJqwQ==" saltValue="FdlJDChE2c4IJvIFPBwJi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0.63022661948363956</v>
      </c>
      <c r="D2" s="52">
        <f>IFERROR(1-_xlfn.NORM.DIST(_xlfn.NORM.INV(SUM(D4:D5), 0, 1) + 1, 0, 1, TRUE), "")</f>
        <v>0.63022661948363956</v>
      </c>
      <c r="E2" s="52">
        <f>IFERROR(1-_xlfn.NORM.DIST(_xlfn.NORM.INV(SUM(E4:E5), 0, 1) + 1, 0, 1, TRUE), "")</f>
        <v>0.71255729355238184</v>
      </c>
      <c r="F2" s="52">
        <f>IFERROR(1-_xlfn.NORM.DIST(_xlfn.NORM.INV(SUM(F4:F5), 0, 1) + 1, 0, 1, TRUE), "")</f>
        <v>0.51175717721847791</v>
      </c>
      <c r="G2" s="52">
        <f>IFERROR(1-_xlfn.NORM.DIST(_xlfn.NORM.INV(SUM(G4:G5), 0, 1) + 1, 0, 1, TRUE), "")</f>
        <v>0.48100932041318578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0.27841779316056792</v>
      </c>
      <c r="D3" s="52">
        <f>IFERROR(_xlfn.NORM.DIST(_xlfn.NORM.INV(SUM(D4:D5), 0, 1) + 1, 0, 1, TRUE) - SUM(D4:D5), "")</f>
        <v>0.27841779316056792</v>
      </c>
      <c r="E3" s="52">
        <f>IFERROR(_xlfn.NORM.DIST(_xlfn.NORM.INV(SUM(E4:E5), 0, 1) + 1, 0, 1, TRUE) - SUM(E4:E5), "")</f>
        <v>0.22816562272288096</v>
      </c>
      <c r="F3" s="52">
        <f>IFERROR(_xlfn.NORM.DIST(_xlfn.NORM.INV(SUM(F4:F5), 0, 1) + 1, 0, 1, TRUE) - SUM(F4:F5), "")</f>
        <v>0.33661459487708356</v>
      </c>
      <c r="G3" s="52">
        <f>IFERROR(_xlfn.NORM.DIST(_xlfn.NORM.INV(SUM(G4:G5), 0, 1) + 1, 0, 1, TRUE) - SUM(G4:G5), "")</f>
        <v>0.34853838657824809</v>
      </c>
    </row>
    <row r="4" spans="1:15" ht="15.75" customHeight="1" x14ac:dyDescent="0.25">
      <c r="B4" s="5" t="s">
        <v>114</v>
      </c>
      <c r="C4" s="45">
        <v>8.403609693050379E-2</v>
      </c>
      <c r="D4" s="53">
        <v>8.403609693050379E-2</v>
      </c>
      <c r="E4" s="53">
        <v>4.9786336719989797E-2</v>
      </c>
      <c r="F4" s="53">
        <v>0.129026889801025</v>
      </c>
      <c r="G4" s="53">
        <v>0.13913692533969901</v>
      </c>
    </row>
    <row r="5" spans="1:15" ht="15.75" customHeight="1" x14ac:dyDescent="0.25">
      <c r="B5" s="5" t="s">
        <v>115</v>
      </c>
      <c r="C5" s="45">
        <v>7.3194904252887006E-3</v>
      </c>
      <c r="D5" s="53">
        <v>7.3194904252887006E-3</v>
      </c>
      <c r="E5" s="53">
        <v>9.4907470047473994E-3</v>
      </c>
      <c r="F5" s="53">
        <v>2.2601338103413599E-2</v>
      </c>
      <c r="G5" s="53">
        <v>3.1315367668867097E-2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0.69771355983060679</v>
      </c>
      <c r="D8" s="52">
        <f>IFERROR(1-_xlfn.NORM.DIST(_xlfn.NORM.INV(SUM(D10:D11), 0, 1) + 1, 0, 1, TRUE), "")</f>
        <v>0.69771355983060679</v>
      </c>
      <c r="E8" s="52">
        <f>IFERROR(1-_xlfn.NORM.DIST(_xlfn.NORM.INV(SUM(E10:E11), 0, 1) + 1, 0, 1, TRUE), "")</f>
        <v>0.88939082373130773</v>
      </c>
      <c r="F8" s="52">
        <f>IFERROR(1-_xlfn.NORM.DIST(_xlfn.NORM.INV(SUM(F10:F11), 0, 1) + 1, 0, 1, TRUE), "")</f>
        <v>0.90044307861995287</v>
      </c>
      <c r="G8" s="52">
        <f>IFERROR(1-_xlfn.NORM.DIST(_xlfn.NORM.INV(SUM(G10:G11), 0, 1) + 1, 0, 1, TRUE), "")</f>
        <v>0.87773769696167114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0.23775853369194191</v>
      </c>
      <c r="D9" s="52">
        <f>IFERROR(_xlfn.NORM.DIST(_xlfn.NORM.INV(SUM(D10:D11), 0, 1) + 1, 0, 1, TRUE) - SUM(D10:D11), "")</f>
        <v>0.23775853369194191</v>
      </c>
      <c r="E9" s="52">
        <f>IFERROR(_xlfn.NORM.DIST(_xlfn.NORM.INV(SUM(E10:E11), 0, 1) + 1, 0, 1, TRUE) - SUM(E10:E11), "")</f>
        <v>9.7511213904137875E-2</v>
      </c>
      <c r="F9" s="52">
        <f>IFERROR(_xlfn.NORM.DIST(_xlfn.NORM.INV(SUM(F10:F11), 0, 1) + 1, 0, 1, TRUE) - SUM(F10:F11), "")</f>
        <v>8.8373516783524647E-2</v>
      </c>
      <c r="G9" s="52">
        <f>IFERROR(_xlfn.NORM.DIST(_xlfn.NORM.INV(SUM(G10:G11), 0, 1) + 1, 0, 1, TRUE) - SUM(G10:G11), "")</f>
        <v>0.10702060188242796</v>
      </c>
    </row>
    <row r="10" spans="1:15" ht="15.75" customHeight="1" x14ac:dyDescent="0.25">
      <c r="B10" s="5" t="s">
        <v>119</v>
      </c>
      <c r="C10" s="45">
        <v>4.4755619019269902E-2</v>
      </c>
      <c r="D10" s="53">
        <v>4.4755619019269902E-2</v>
      </c>
      <c r="E10" s="53">
        <v>8.2350764423609005E-3</v>
      </c>
      <c r="F10" s="53">
        <v>2.1002453286201E-3</v>
      </c>
      <c r="G10" s="53">
        <v>1.28592690452933E-2</v>
      </c>
    </row>
    <row r="11" spans="1:15" ht="15.75" customHeight="1" x14ac:dyDescent="0.25">
      <c r="B11" s="5" t="s">
        <v>120</v>
      </c>
      <c r="C11" s="45">
        <v>1.9772287458181399E-2</v>
      </c>
      <c r="D11" s="53">
        <v>1.9772287458181399E-2</v>
      </c>
      <c r="E11" s="53">
        <v>4.8628859221935003E-3</v>
      </c>
      <c r="F11" s="53">
        <v>9.0831592679024003E-3</v>
      </c>
      <c r="G11" s="53">
        <v>2.3824321106076002E-3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0.434390426</v>
      </c>
      <c r="D14" s="54">
        <v>0.409926477324</v>
      </c>
      <c r="E14" s="54">
        <v>0.409926477324</v>
      </c>
      <c r="F14" s="54">
        <v>0.344801102149</v>
      </c>
      <c r="G14" s="54">
        <v>0.344801102149</v>
      </c>
      <c r="H14" s="45">
        <v>0.21299999999999999</v>
      </c>
      <c r="I14" s="55">
        <v>0.21299999999999999</v>
      </c>
      <c r="J14" s="55">
        <v>0.21299999999999999</v>
      </c>
      <c r="K14" s="55">
        <v>0.21299999999999999</v>
      </c>
      <c r="L14" s="45">
        <v>0.217</v>
      </c>
      <c r="M14" s="55">
        <v>0.217</v>
      </c>
      <c r="N14" s="55">
        <v>0.217</v>
      </c>
      <c r="O14" s="55">
        <v>0.217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0.24743313055385999</v>
      </c>
      <c r="D15" s="52">
        <f t="shared" si="0"/>
        <v>0.23349822074852361</v>
      </c>
      <c r="E15" s="52">
        <f t="shared" si="0"/>
        <v>0.23349822074852361</v>
      </c>
      <c r="F15" s="52">
        <f t="shared" si="0"/>
        <v>0.19640215579509188</v>
      </c>
      <c r="G15" s="52">
        <f t="shared" si="0"/>
        <v>0.19640215579509188</v>
      </c>
      <c r="H15" s="52">
        <f t="shared" si="0"/>
        <v>0.12132692999999999</v>
      </c>
      <c r="I15" s="52">
        <f t="shared" si="0"/>
        <v>0.12132692999999999</v>
      </c>
      <c r="J15" s="52">
        <f t="shared" si="0"/>
        <v>0.12132692999999999</v>
      </c>
      <c r="K15" s="52">
        <f t="shared" si="0"/>
        <v>0.12132692999999999</v>
      </c>
      <c r="L15" s="52">
        <f t="shared" si="0"/>
        <v>0.12360536999999999</v>
      </c>
      <c r="M15" s="52">
        <f t="shared" si="0"/>
        <v>0.12360536999999999</v>
      </c>
      <c r="N15" s="52">
        <f t="shared" si="0"/>
        <v>0.12360536999999999</v>
      </c>
      <c r="O15" s="52">
        <f t="shared" si="0"/>
        <v>0.12360536999999999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BAojIx4HGdFFAVJGL2EKi9fDtADvEDS3knoRv5EulT5NxxZfrmHeJhAZSYyBRL5ETM1FzJxeQmzPyseFY/GwUg==" saltValue="lfGFpnrX0grD74sjSUHtm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0.49676173925399802</v>
      </c>
      <c r="D2" s="53">
        <v>0.2988326</v>
      </c>
      <c r="E2" s="53"/>
      <c r="F2" s="53"/>
      <c r="G2" s="53"/>
    </row>
    <row r="3" spans="1:7" x14ac:dyDescent="0.25">
      <c r="B3" s="3" t="s">
        <v>130</v>
      </c>
      <c r="C3" s="53">
        <v>0.15486164391040799</v>
      </c>
      <c r="D3" s="53">
        <v>0.17969640000000001</v>
      </c>
      <c r="E3" s="53"/>
      <c r="F3" s="53"/>
      <c r="G3" s="53"/>
    </row>
    <row r="4" spans="1:7" x14ac:dyDescent="0.25">
      <c r="B4" s="3" t="s">
        <v>131</v>
      </c>
      <c r="C4" s="53">
        <v>0.30888521671295199</v>
      </c>
      <c r="D4" s="53">
        <v>0.43784060000000002</v>
      </c>
      <c r="E4" s="53">
        <v>0.7645732760429379</v>
      </c>
      <c r="F4" s="53">
        <v>0.47131150960922202</v>
      </c>
      <c r="G4" s="53"/>
    </row>
    <row r="5" spans="1:7" x14ac:dyDescent="0.25">
      <c r="B5" s="3" t="s">
        <v>132</v>
      </c>
      <c r="C5" s="52">
        <v>3.9491388946771601E-2</v>
      </c>
      <c r="D5" s="52">
        <v>8.363040536642069E-2</v>
      </c>
      <c r="E5" s="52">
        <f>1-SUM(E2:E4)</f>
        <v>0.2354267239570621</v>
      </c>
      <c r="F5" s="52">
        <f>1-SUM(F2:F4)</f>
        <v>0.52868849039077803</v>
      </c>
      <c r="G5" s="52">
        <f>1-SUM(G2:G4)</f>
        <v>1</v>
      </c>
    </row>
  </sheetData>
  <sheetProtection algorithmName="SHA-512" hashValue="BZq1jV36/LGsHiVFKe6Pa27dU2YsQy51v0z2539zWkx1tGrSs4Bup85+G3wAPaLGQYzsfX3wqPapgxOeopNUSQ==" saltValue="/19dYLUvMToGIAjCIKEbh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DG0qxTcukXJztLWRoXg5RsTSlwDbAhlF/MtLCKjqHIyQIZkPaYo96aeezrMFqtS6fuXY7bXy2RFQBywWetvqpw==" saltValue="aKl5jezsWHXDtfZUjPK5i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lLBYx9NN6TpsgORqrGZM1PpeOpkQM9YGBDlMdJwuVnU8lj1q9Axm+DCQdNEN9csYJVbIllxKoZ1xHhq+A2/+aA==" saltValue="7c2VK/rZP5SjTcb0eoZbt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dA/r9+nuotvqs/Qa4zqBmsUyoCKgrAbDfxEFYzWDyK5O64V5VWz7Dc0jG/P3fLmzGegpMV/+bGgiYyxbVqCl+A==" saltValue="LmdG24TQie9BAKN1n6Uco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QJ/jDUU6XGVYBeQuK42KUaOFWRjJqkeSptYPTV+QnpV1IrkMUo1VVT8aFdLM92bvCX4ogo90hkCqkoMEdVoxXA==" saltValue="BajdkIlCsC+bnPr0sIGvZ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2024-03-18T01:24:23Z</dcterms:modified>
</cp:coreProperties>
</file>