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FEE3C5F8-82A4-4533-AEF4-E465EC9F76A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A39" i="2"/>
  <c r="H38" i="2"/>
  <c r="G38" i="2"/>
  <c r="I38" i="2" s="1"/>
  <c r="A37" i="2"/>
  <c r="A35" i="2"/>
  <c r="A34" i="2"/>
  <c r="A33" i="2"/>
  <c r="A31" i="2"/>
  <c r="A26" i="2"/>
  <c r="A25" i="2"/>
  <c r="A23" i="2"/>
  <c r="A22" i="2"/>
  <c r="A21" i="2"/>
  <c r="A15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7" i="2" l="1"/>
  <c r="A27" i="2"/>
  <c r="A38" i="2"/>
  <c r="A18" i="2"/>
  <c r="A29" i="2"/>
  <c r="A19" i="2"/>
  <c r="A30" i="2"/>
  <c r="A12" i="2"/>
  <c r="A20" i="2"/>
  <c r="A2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<sst xmlns="http://schemas.openxmlformats.org/spreadsheetml/2006/main" count="2092" uniqueCount="337">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</sst>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49730.33447265625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0.70886222839355495</v>
      </c>
    </row>
    <row r="11" spans="1:3" ht="15" customHeight="1" x14ac:dyDescent="0.25">
      <c r="B11" s="5" t="s">
        <v>22</v>
      </c>
      <c r="C11" s="45">
        <v>0.84900000000000009</v>
      </c>
    </row>
    <row r="12" spans="1:3" ht="15" customHeight="1" x14ac:dyDescent="0.25">
      <c r="B12" s="5" t="s">
        <v>23</v>
      </c>
      <c r="C12" s="45">
        <v>0.74199999999999999</v>
      </c>
    </row>
    <row r="13" spans="1:3" ht="15" customHeight="1" x14ac:dyDescent="0.25">
      <c r="B13" s="5" t="s">
        <v>24</v>
      </c>
      <c r="C13" s="45">
        <v>0.154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7.22E-2</v>
      </c>
    </row>
    <row r="24" spans="1:3" ht="15" customHeight="1" x14ac:dyDescent="0.25">
      <c r="B24" s="15" t="s">
        <v>33</v>
      </c>
      <c r="C24" s="45">
        <v>0.55390000000000006</v>
      </c>
    </row>
    <row r="25" spans="1:3" ht="15" customHeight="1" x14ac:dyDescent="0.25">
      <c r="B25" s="15" t="s">
        <v>34</v>
      </c>
      <c r="C25" s="45">
        <v>0.31580000000000003</v>
      </c>
    </row>
    <row r="26" spans="1:3" ht="15" customHeight="1" x14ac:dyDescent="0.25">
      <c r="B26" s="15" t="s">
        <v>35</v>
      </c>
      <c r="C26" s="45">
        <v>5.8100000000000013E-2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16.569072394038301</v>
      </c>
    </row>
    <row r="38" spans="1:5" ht="15" customHeight="1" x14ac:dyDescent="0.25">
      <c r="B38" s="11" t="s">
        <v>45</v>
      </c>
      <c r="C38" s="43">
        <v>23.849666099433801</v>
      </c>
      <c r="D38" s="12"/>
      <c r="E38" s="13"/>
    </row>
    <row r="39" spans="1:5" ht="15" customHeight="1" x14ac:dyDescent="0.25">
      <c r="B39" s="11" t="s">
        <v>46</v>
      </c>
      <c r="C39" s="43">
        <v>28.492514381946101</v>
      </c>
      <c r="D39" s="12"/>
      <c r="E39" s="12"/>
    </row>
    <row r="40" spans="1:5" ht="15" customHeight="1" x14ac:dyDescent="0.25">
      <c r="B40" s="11" t="s">
        <v>47</v>
      </c>
      <c r="C40" s="100">
        <v>1.83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9.6558075910000003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1.65609E-2</v>
      </c>
      <c r="D45" s="12"/>
    </row>
    <row r="46" spans="1:5" ht="15.75" customHeight="1" x14ac:dyDescent="0.25">
      <c r="B46" s="11" t="s">
        <v>52</v>
      </c>
      <c r="C46" s="45">
        <v>0.1092769</v>
      </c>
      <c r="D46" s="12"/>
    </row>
    <row r="47" spans="1:5" ht="15.75" customHeight="1" x14ac:dyDescent="0.25">
      <c r="B47" s="11" t="s">
        <v>53</v>
      </c>
      <c r="C47" s="45">
        <v>0.36509540000000001</v>
      </c>
      <c r="D47" s="12"/>
      <c r="E47" s="13"/>
    </row>
    <row r="48" spans="1:5" ht="15" customHeight="1" x14ac:dyDescent="0.25">
      <c r="B48" s="11" t="s">
        <v>54</v>
      </c>
      <c r="C48" s="46">
        <v>0.50906680000000004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0.48878400000000011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0.11662965</v>
      </c>
    </row>
    <row r="63" spans="1:4" ht="15.75" customHeight="1" x14ac:dyDescent="0.3">
      <c r="A63" s="4"/>
    </row>
  </sheetData>
  <sheetProtection algorithmName="SHA-512" hashValue="2DkbLu04CuRewBTjrhLKzaRkoB5hthUl005lOlpNJQfcSiBR6EWlDN4JRYx5g8BVnHOCesFMFfYblkEcOUUcQw==" saltValue="U69FyLJC9UE+yU5Di3As/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0.14485249642133699</v>
      </c>
      <c r="C2" s="98">
        <v>0.95</v>
      </c>
      <c r="D2" s="56">
        <v>49.287869290922437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39.684198983342803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277.35471353022348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1.1633680590126969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12.816498427138701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12.816498427138701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12.816498427138701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12.816498427138701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12.816498427138701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12.816498427138701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0.24016137143402599</v>
      </c>
      <c r="C16" s="98">
        <v>0.95</v>
      </c>
      <c r="D16" s="56">
        <v>0.52326422703405329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6.4352685672608949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6.4352685672608949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0.574593186378479</v>
      </c>
      <c r="C21" s="98">
        <v>0.95</v>
      </c>
      <c r="D21" s="56">
        <v>11.985155491425511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22.014584291522841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0.2315497017</v>
      </c>
      <c r="C23" s="98">
        <v>0.95</v>
      </c>
      <c r="D23" s="56">
        <v>4.1570370268154289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0.47234171413439402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0.18576385285854299</v>
      </c>
      <c r="C27" s="98">
        <v>0.95</v>
      </c>
      <c r="D27" s="56">
        <v>18.471268288136731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0.60908189999999995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93.696773026618672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1.5479984877076829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0.43867450000000002</v>
      </c>
      <c r="C32" s="98">
        <v>0.95</v>
      </c>
      <c r="D32" s="56">
        <v>1.1034095765662739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0.69253935451712811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8.1806425005197508E-3</v>
      </c>
      <c r="C38" s="98">
        <v>0.95</v>
      </c>
      <c r="D38" s="56">
        <v>2.4706285348208592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0.88700000000000001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6eWWjfRi7mI9t1JIBKTXVXDQyoWX6LkL2YYCyVp1ou6pNX+KJ9WduUbcXfgFIpbsavJ5vdyHxIhRQYqjBp3xWw==" saltValue="D7RZIYuLJ84ucL1Nvdbg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kvEd0jD6qoClCqjHZJwHgonS38+Q5pTP2xM/losoT/BFIXnde4MQLbBt90RrQ/hiSAtpd7TTx7OvNIq7fU8bBQ==" saltValue="O/yKMRXsd+neMGNm8mHhd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JTA/wgvljYU8z+Q3ULKtrg/W5+b5B9liityLccT+klPhYhGHeVKgJdeCvUtgx+MiYl17TauOktSCcbqMveJww==" saltValue="rq1POZhlyH0rUN5JGWRc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0.17421317696571362</v>
      </c>
      <c r="C3" s="21">
        <f>frac_mam_1_5months * 2.6</f>
        <v>0.17421317696571362</v>
      </c>
      <c r="D3" s="21">
        <f>frac_mam_6_11months * 2.6</f>
        <v>0.17344126105308522</v>
      </c>
      <c r="E3" s="21">
        <f>frac_mam_12_23months * 2.6</f>
        <v>0.10721077695488941</v>
      </c>
      <c r="F3" s="21">
        <f>frac_mam_24_59months * 2.6</f>
        <v>7.440304309129718E-2</v>
      </c>
    </row>
    <row r="4" spans="1:6" ht="15.75" customHeight="1" x14ac:dyDescent="0.25">
      <c r="A4" s="3" t="s">
        <v>208</v>
      </c>
      <c r="B4" s="21">
        <f>frac_sam_1month * 2.6</f>
        <v>0.21761335879564297</v>
      </c>
      <c r="C4" s="21">
        <f>frac_sam_1_5months * 2.6</f>
        <v>0.21761335879564297</v>
      </c>
      <c r="D4" s="21">
        <f>frac_sam_6_11months * 2.6</f>
        <v>8.5564897209405896E-2</v>
      </c>
      <c r="E4" s="21">
        <f>frac_sam_12_23months * 2.6</f>
        <v>5.2959639206528603E-2</v>
      </c>
      <c r="F4" s="21">
        <f>frac_sam_24_59months * 2.6</f>
        <v>2.5706152990460383E-2</v>
      </c>
    </row>
  </sheetData>
  <sheetProtection algorithmName="SHA-512" hashValue="5F55GQWW+3Pr5umS3zHeQZpV/FCshTqw55Lio9I5ngGqGMn3/alTgSYSmsNa3EDjdDljlL2sH2CFqQoMchLaFQ==" saltValue="8hbVdszKAaPRGQnwlNje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0.74199999999999999</v>
      </c>
      <c r="E10" s="60">
        <f>IF(ISBLANK(comm_deliv), frac_children_health_facility,1)</f>
        <v>0.74199999999999999</v>
      </c>
      <c r="F10" s="60">
        <f>IF(ISBLANK(comm_deliv), frac_children_health_facility,1)</f>
        <v>0.74199999999999999</v>
      </c>
      <c r="G10" s="60">
        <f>IF(ISBLANK(comm_deliv), frac_children_health_facility,1)</f>
        <v>0.74199999999999999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0.84900000000000009</v>
      </c>
      <c r="I18" s="60">
        <f>frac_PW_health_facility</f>
        <v>0.84900000000000009</v>
      </c>
      <c r="J18" s="60">
        <f>frac_PW_health_facility</f>
        <v>0.84900000000000009</v>
      </c>
      <c r="K18" s="60">
        <f>frac_PW_health_facility</f>
        <v>0.84900000000000009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0.154</v>
      </c>
      <c r="M24" s="60">
        <f>famplan_unmet_need</f>
        <v>0.154</v>
      </c>
      <c r="N24" s="60">
        <f>famplan_unmet_need</f>
        <v>0.154</v>
      </c>
      <c r="O24" s="60">
        <f>famplan_unmet_need</f>
        <v>0.154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0.14357459206771836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6.1531968029022159E-2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8.6031211509704511E-2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0.70886222839355495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Zj7ITgfSuoVbxsSSkXQ+cnA1vkwi6NSxvzDnKw0ptci8Bph6rIOsDwmQUJEexn4PEM+Ey68kEOui7QHS0L2vkQ==" saltValue="2WIAgJF0g04Utb45FRIqy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1jE+/TxgCnUhczTcDBdtgRgkD3WUJREwzJOPXyLQ7W0PBmTatINZrQ/ROiLtZrMUWiH+QiDeMQDxuhnVzuf4Lw==" saltValue="e2Q5tu+QyBqg2IWy59QT0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rYSbBSiqncy4ReE+Wgr/xsUyRTGkc79293tfMvBnMMhos40df1sc68xTLxf7rC5vy2N32jR8q6u9H4FOh+N2w==" saltValue="2st69+4QeVjL3ZgulS6p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iH1ingwTdnRSFfiq+aw45BOQLDH+vMANZ4WASGQf47K50dK/s+gYd8/F9nYF2U4GdDN9lnQXnN7O+/My7y6rQ==" saltValue="o1V1AlJ14lMWQKM0nIdcF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Ym7fZwxUSW6Pl3XI4SD05hSAn0O6Y3tyrLMbAFdns/133I/DgJlhR90sfVviunSWekaVISzfKbPqLhLuKceZQ==" saltValue="KFx/kXa2S5OJ5ICZkihPB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Fo6dorF2F7IjFd3xfPbTDgRAdloeMLG/RQAb2vkVc8o3IIctcDA/BVywsuPfO2oredE5DNjR90q3758xPd4sg==" saltValue="p9hngQl34Oc2HXB3Y/1F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13988.287200000001</v>
      </c>
      <c r="C2" s="49">
        <v>35000</v>
      </c>
      <c r="D2" s="49">
        <v>76000</v>
      </c>
      <c r="E2" s="49">
        <v>72000</v>
      </c>
      <c r="F2" s="49">
        <v>48000</v>
      </c>
      <c r="G2" s="17">
        <f t="shared" ref="G2:G11" si="0">C2+D2+E2+F2</f>
        <v>231000</v>
      </c>
      <c r="H2" s="17">
        <f t="shared" ref="H2:H11" si="1">(B2 + stillbirth*B2/(1000-stillbirth))/(1-abortion)</f>
        <v>16050.763997943603</v>
      </c>
      <c r="I2" s="17">
        <f t="shared" ref="I2:I11" si="2">G2-H2</f>
        <v>214949.23600205639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13830.200800000001</v>
      </c>
      <c r="C3" s="50">
        <v>35000</v>
      </c>
      <c r="D3" s="50">
        <v>74000</v>
      </c>
      <c r="E3" s="50">
        <v>73000</v>
      </c>
      <c r="F3" s="50">
        <v>49000</v>
      </c>
      <c r="G3" s="17">
        <f t="shared" si="0"/>
        <v>231000</v>
      </c>
      <c r="H3" s="17">
        <f t="shared" si="1"/>
        <v>15869.368844884084</v>
      </c>
      <c r="I3" s="17">
        <f t="shared" si="2"/>
        <v>215130.6311551159</v>
      </c>
    </row>
    <row r="4" spans="1:9" ht="15.75" customHeight="1" x14ac:dyDescent="0.25">
      <c r="A4" s="5">
        <f t="shared" si="3"/>
        <v>2023</v>
      </c>
      <c r="B4" s="49">
        <v>13665.630800000001</v>
      </c>
      <c r="C4" s="50">
        <v>35000</v>
      </c>
      <c r="D4" s="50">
        <v>74000</v>
      </c>
      <c r="E4" s="50">
        <v>75000</v>
      </c>
      <c r="F4" s="50">
        <v>51000</v>
      </c>
      <c r="G4" s="17">
        <f t="shared" si="0"/>
        <v>235000</v>
      </c>
      <c r="H4" s="17">
        <f t="shared" si="1"/>
        <v>15680.534129570149</v>
      </c>
      <c r="I4" s="17">
        <f t="shared" si="2"/>
        <v>219319.46587042985</v>
      </c>
    </row>
    <row r="5" spans="1:9" ht="15.75" customHeight="1" x14ac:dyDescent="0.25">
      <c r="A5" s="5">
        <f t="shared" si="3"/>
        <v>2024</v>
      </c>
      <c r="B5" s="49">
        <v>13479.084000000001</v>
      </c>
      <c r="C5" s="50">
        <v>36000</v>
      </c>
      <c r="D5" s="50">
        <v>72000</v>
      </c>
      <c r="E5" s="50">
        <v>76000</v>
      </c>
      <c r="F5" s="50">
        <v>53000</v>
      </c>
      <c r="G5" s="17">
        <f t="shared" si="0"/>
        <v>237000</v>
      </c>
      <c r="H5" s="17">
        <f t="shared" si="1"/>
        <v>15466.482286155639</v>
      </c>
      <c r="I5" s="17">
        <f t="shared" si="2"/>
        <v>221533.51771384437</v>
      </c>
    </row>
    <row r="6" spans="1:9" ht="15.75" customHeight="1" x14ac:dyDescent="0.25">
      <c r="A6" s="5">
        <f t="shared" si="3"/>
        <v>2025</v>
      </c>
      <c r="B6" s="49">
        <v>13286.773999999999</v>
      </c>
      <c r="C6" s="50">
        <v>36000</v>
      </c>
      <c r="D6" s="50">
        <v>72000</v>
      </c>
      <c r="E6" s="50">
        <v>77000</v>
      </c>
      <c r="F6" s="50">
        <v>56000</v>
      </c>
      <c r="G6" s="17">
        <f t="shared" si="0"/>
        <v>241000</v>
      </c>
      <c r="H6" s="17">
        <f t="shared" si="1"/>
        <v>15245.81749851498</v>
      </c>
      <c r="I6" s="17">
        <f t="shared" si="2"/>
        <v>225754.18250148502</v>
      </c>
    </row>
    <row r="7" spans="1:9" ht="15.75" customHeight="1" x14ac:dyDescent="0.25">
      <c r="A7" s="5">
        <f t="shared" si="3"/>
        <v>2026</v>
      </c>
      <c r="B7" s="49">
        <v>13123.609200000001</v>
      </c>
      <c r="C7" s="50">
        <v>35000</v>
      </c>
      <c r="D7" s="50">
        <v>72000</v>
      </c>
      <c r="E7" s="50">
        <v>77000</v>
      </c>
      <c r="F7" s="50">
        <v>58000</v>
      </c>
      <c r="G7" s="17">
        <f t="shared" si="0"/>
        <v>242000</v>
      </c>
      <c r="H7" s="17">
        <f t="shared" si="1"/>
        <v>15058.59517028228</v>
      </c>
      <c r="I7" s="17">
        <f t="shared" si="2"/>
        <v>226941.40482971771</v>
      </c>
    </row>
    <row r="8" spans="1:9" ht="15.75" customHeight="1" x14ac:dyDescent="0.25">
      <c r="A8" s="5">
        <f t="shared" si="3"/>
        <v>2027</v>
      </c>
      <c r="B8" s="49">
        <v>12940.8202</v>
      </c>
      <c r="C8" s="50">
        <v>35000</v>
      </c>
      <c r="D8" s="50">
        <v>71000</v>
      </c>
      <c r="E8" s="50">
        <v>77000</v>
      </c>
      <c r="F8" s="50">
        <v>61000</v>
      </c>
      <c r="G8" s="17">
        <f t="shared" si="0"/>
        <v>244000</v>
      </c>
      <c r="H8" s="17">
        <f t="shared" si="1"/>
        <v>14848.855188648209</v>
      </c>
      <c r="I8" s="17">
        <f t="shared" si="2"/>
        <v>229151.14481135178</v>
      </c>
    </row>
    <row r="9" spans="1:9" ht="15.75" customHeight="1" x14ac:dyDescent="0.25">
      <c r="A9" s="5">
        <f t="shared" si="3"/>
        <v>2028</v>
      </c>
      <c r="B9" s="49">
        <v>12753.54</v>
      </c>
      <c r="C9" s="50">
        <v>35000</v>
      </c>
      <c r="D9" s="50">
        <v>71000</v>
      </c>
      <c r="E9" s="50">
        <v>77000</v>
      </c>
      <c r="F9" s="50">
        <v>63000</v>
      </c>
      <c r="G9" s="17">
        <f t="shared" si="0"/>
        <v>246000</v>
      </c>
      <c r="H9" s="17">
        <f t="shared" si="1"/>
        <v>14633.961810444789</v>
      </c>
      <c r="I9" s="17">
        <f t="shared" si="2"/>
        <v>231366.0381895552</v>
      </c>
    </row>
    <row r="10" spans="1:9" ht="15.75" customHeight="1" x14ac:dyDescent="0.25">
      <c r="A10" s="5">
        <f t="shared" si="3"/>
        <v>2029</v>
      </c>
      <c r="B10" s="49">
        <v>12561.768599999999</v>
      </c>
      <c r="C10" s="50">
        <v>34000</v>
      </c>
      <c r="D10" s="50">
        <v>70000</v>
      </c>
      <c r="E10" s="50">
        <v>75000</v>
      </c>
      <c r="F10" s="50">
        <v>65000</v>
      </c>
      <c r="G10" s="17">
        <f t="shared" si="0"/>
        <v>244000</v>
      </c>
      <c r="H10" s="17">
        <f t="shared" si="1"/>
        <v>14413.915035672017</v>
      </c>
      <c r="I10" s="17">
        <f t="shared" si="2"/>
        <v>229586.08496432798</v>
      </c>
    </row>
    <row r="11" spans="1:9" ht="15.75" customHeight="1" x14ac:dyDescent="0.25">
      <c r="A11" s="5">
        <f t="shared" si="3"/>
        <v>2030</v>
      </c>
      <c r="B11" s="49">
        <v>12365.505999999999</v>
      </c>
      <c r="C11" s="50">
        <v>34000</v>
      </c>
      <c r="D11" s="50">
        <v>70000</v>
      </c>
      <c r="E11" s="50">
        <v>75000</v>
      </c>
      <c r="F11" s="50">
        <v>67000</v>
      </c>
      <c r="G11" s="17">
        <f t="shared" si="0"/>
        <v>246000</v>
      </c>
      <c r="H11" s="17">
        <f t="shared" si="1"/>
        <v>14188.714864329893</v>
      </c>
      <c r="I11" s="17">
        <f t="shared" si="2"/>
        <v>231811.2851356701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2Vp6vLI+kTusaWuNghgl6zADdTskeQziN/h4AHvIh9JOHbTTbXNFeZfhBPerekqp6Jw4jDpaHql62a2zGZzaw==" saltValue="FlcMqZlTjukAvUUTSM8dt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2.774016974427989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2.774016974427989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18.973311200229883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18.973311200229883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1.9272812625891751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1.9272812625891751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4.4444791452108978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4.4444791452108978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7SZX0PH1bklWXQN7gfyxTHQ6pw/263+pZyQT+BxLEPjI8CFA0EIImpaplpqsYTZgpBcQ2qUUGK93b8GkAHbmuQ==" saltValue="7lY/GJY6YgOLelRGjvfhU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uuiNKxwkcgsAvaRzZ5ZIC/3YitZv7Qx3CtuO4fiLE8G4myDzQEcn9+VyjtVpnlv4SnPL4SBBDNGAJJeIwuoOw==" saltValue="n5blFS3on1yQPQlsS5Y0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9MQQaJx5kbpUX5B+ZynpmB9DnD2qjCF6Do7kIrSFeNRy5vUv3GTCi2Batjp8FPJhSKxDpXxYsqAyUfsM+givQ==" saltValue="PNUsQVzzanDIiqRkNBUu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0.59684822799037762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0.53269886114961096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0.85929125115303917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0.8246316827132627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0.85929125115303917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0.8246316827132627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0.39551779752084337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0.33502510639801408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0.82514277822815962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0.78418430561939734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0.82514277822815962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0.78418430561939734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0.9054525158812966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0.88058327981933238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0.8938439042953128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0.86637183976958332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0.8938439042953128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0.86637183976958332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VIVnbzwzYZbN51GkOiFOHkP8HDjYB+tV4spg/jeFN+WDS2lXhCdwfsWB1IKYMtINWkU1ooBRnBEP8sXDrdaXQ==" saltValue="pVkICgQlXMeWV4f3zf2M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AsKhSJBGDu9OfZzLWYA71leIIaPmms9awGA/XPxtqc70oHO7NlTS9hkcjPlZp2TtRPcz9R/27/EyzD+Dpz9Pmw==" saltValue="i5v4NWBWmTUsfX1tEsis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0.17523472065084003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0.28654509226387609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0.28654509226387609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0.63343108504398815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0.63343108504398815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0.63343108504398815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0.63343108504398815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0.62312910520081832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0.62312910520081832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0.62312910520081832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0.62312910520081832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0.24840451248279019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0.38452380507546996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0.38452380507546996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0.72885032537960937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0.72885032537960937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0.72885032537960937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0.72885032537960937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0.72004479283314682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0.72004479283314682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0.72004479283314682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0.72004479283314682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8.841917066185595E-2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0.15494358819364062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0.15494358819364062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0.44098775034026833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0.44098775034026833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0.44098775034026833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0.44098775034026833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0.43014295978791411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0.43014295978791411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0.43014295978791411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0.43014295978791411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0.16163183065475009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0.26709981912032249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0.26709981912032249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0.61059190031152644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0.61059190031152644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0.61059190031152644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0.61059190031152644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0.6000533262231702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0.6000533262231702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0.6000533262231702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0.6000533262231702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0.72763660741012348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0.83471426409122396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0.83471426409122396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0.95600140795494526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0.95600140795494526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0.95600140795494526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0.95600140795494526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0.95410809074360181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0.95410809074360181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0.95410809074360181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0.95410809074360181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0.48723100867994662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0.64236921314848983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0.64236921314848983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0.88542621448212644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0.88542621448212644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0.88542621448212644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0.88542621448212644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0.880874382035857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0.880874382035857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0.880874382035857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0.880874382035857</v>
      </c>
    </row>
  </sheetData>
  <sheetProtection algorithmName="SHA-512" hashValue="7c+0o99fnIr2yWndwjwQ8gtGWKbyXO3S5NL+MpOg0gTmGMGZdAB2S4Lntm7vBubMzy7hlsybkm+juoMEOTfhZg==" saltValue="nPYjCPRY5RENDUJfK6WO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0.73521678274753444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0.74558442969294514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0.7480206079554188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0.75002140310697718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0.7387162912094305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0.73877769642960023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0.74394092170910342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0.74642369912051232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0.62919793115649125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0.64169369578173896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0.64465055484322098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0.64708489267192293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0.63339996065691451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0.6334738361469473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0.63970337638563457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0.64271144969928784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0.85134291528029737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0.8580415585372112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0.85960366740039984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0.86088323713871018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0.85361322790714467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0.85365298021805669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0.85698516870723829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0.85858021812846508</v>
      </c>
    </row>
  </sheetData>
  <sheetProtection algorithmName="SHA-512" hashValue="x45oXi5NEqhNwvAk77VxuTQ9YTw+V9G7Y5hHSiJMtyzdPAT84dko1APWc0D/bnwYCfKbAp7wBlfBoYS4USZfcA==" saltValue="WdBceK2SmbW4HGfe0sZJ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tOd5JjtmBwlSw9A7nJdbvm7/nJR3ssyxA2/xmj1IAYzTq1MpRTE0mG6rlrrdKGtfZ+yt0mU51eob8q7sOIwcMg==" saltValue="mI8JU5PRdvxjnRpIsbhV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YzUB9lq7aLU/yPb07PZrV/Ht53rFmlLZj8h81TvqsQASBBkYGHXDn37unKiVheFATqLULCzpdsHA4p6uErVF+g==" saltValue="RH6+lxPEGS1KfYDkhUSeH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2.9789614758972301E-3</v>
      </c>
    </row>
    <row r="4" spans="1:8" ht="15.75" customHeight="1" x14ac:dyDescent="0.25">
      <c r="B4" s="19" t="s">
        <v>79</v>
      </c>
      <c r="C4" s="101">
        <v>0.1649768520560225</v>
      </c>
    </row>
    <row r="5" spans="1:8" ht="15.75" customHeight="1" x14ac:dyDescent="0.25">
      <c r="B5" s="19" t="s">
        <v>80</v>
      </c>
      <c r="C5" s="101">
        <v>5.1776858764593321E-2</v>
      </c>
    </row>
    <row r="6" spans="1:8" ht="15.75" customHeight="1" x14ac:dyDescent="0.25">
      <c r="B6" s="19" t="s">
        <v>81</v>
      </c>
      <c r="C6" s="101">
        <v>0.2191247016985779</v>
      </c>
    </row>
    <row r="7" spans="1:8" ht="15.75" customHeight="1" x14ac:dyDescent="0.25">
      <c r="B7" s="19" t="s">
        <v>82</v>
      </c>
      <c r="C7" s="101">
        <v>0.33885942825492349</v>
      </c>
    </row>
    <row r="8" spans="1:8" ht="15.75" customHeight="1" x14ac:dyDescent="0.25">
      <c r="B8" s="19" t="s">
        <v>83</v>
      </c>
      <c r="C8" s="101">
        <v>3.1334662543682692E-3</v>
      </c>
    </row>
    <row r="9" spans="1:8" ht="15.75" customHeight="1" x14ac:dyDescent="0.25">
      <c r="B9" s="19" t="s">
        <v>84</v>
      </c>
      <c r="C9" s="101">
        <v>0.1417206421602237</v>
      </c>
    </row>
    <row r="10" spans="1:8" ht="15.75" customHeight="1" x14ac:dyDescent="0.25">
      <c r="B10" s="19" t="s">
        <v>85</v>
      </c>
      <c r="C10" s="101">
        <v>7.7429089335393372E-2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0.1320202979280832</v>
      </c>
      <c r="D14" s="55">
        <v>0.1320202979280832</v>
      </c>
      <c r="E14" s="55">
        <v>0.1320202979280832</v>
      </c>
      <c r="F14" s="55">
        <v>0.1320202979280832</v>
      </c>
    </row>
    <row r="15" spans="1:8" ht="15.75" customHeight="1" x14ac:dyDescent="0.25">
      <c r="B15" s="19" t="s">
        <v>88</v>
      </c>
      <c r="C15" s="101">
        <v>0.2636575142141126</v>
      </c>
      <c r="D15" s="101">
        <v>0.2636575142141126</v>
      </c>
      <c r="E15" s="101">
        <v>0.2636575142141126</v>
      </c>
      <c r="F15" s="101">
        <v>0.2636575142141126</v>
      </c>
    </row>
    <row r="16" spans="1:8" ht="15.75" customHeight="1" x14ac:dyDescent="0.25">
      <c r="B16" s="19" t="s">
        <v>89</v>
      </c>
      <c r="C16" s="101">
        <v>2.6004846281201619E-2</v>
      </c>
      <c r="D16" s="101">
        <v>2.6004846281201619E-2</v>
      </c>
      <c r="E16" s="101">
        <v>2.6004846281201619E-2</v>
      </c>
      <c r="F16" s="101">
        <v>2.6004846281201619E-2</v>
      </c>
    </row>
    <row r="17" spans="1:8" ht="15.75" customHeight="1" x14ac:dyDescent="0.25">
      <c r="B17" s="19" t="s">
        <v>90</v>
      </c>
      <c r="C17" s="101">
        <v>1.22881080253793E-2</v>
      </c>
      <c r="D17" s="101">
        <v>1.22881080253793E-2</v>
      </c>
      <c r="E17" s="101">
        <v>1.22881080253793E-2</v>
      </c>
      <c r="F17" s="101">
        <v>1.22881080253793E-2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1.0407138425792609E-2</v>
      </c>
      <c r="D19" s="101">
        <v>1.0407138425792609E-2</v>
      </c>
      <c r="E19" s="101">
        <v>1.0407138425792609E-2</v>
      </c>
      <c r="F19" s="101">
        <v>1.0407138425792609E-2</v>
      </c>
    </row>
    <row r="20" spans="1:8" ht="15.75" customHeight="1" x14ac:dyDescent="0.25">
      <c r="B20" s="19" t="s">
        <v>93</v>
      </c>
      <c r="C20" s="101">
        <v>1.443355128665263E-2</v>
      </c>
      <c r="D20" s="101">
        <v>1.443355128665263E-2</v>
      </c>
      <c r="E20" s="101">
        <v>1.443355128665263E-2</v>
      </c>
      <c r="F20" s="101">
        <v>1.443355128665263E-2</v>
      </c>
    </row>
    <row r="21" spans="1:8" ht="15.75" customHeight="1" x14ac:dyDescent="0.25">
      <c r="B21" s="19" t="s">
        <v>94</v>
      </c>
      <c r="C21" s="101">
        <v>0.138998855055674</v>
      </c>
      <c r="D21" s="101">
        <v>0.138998855055674</v>
      </c>
      <c r="E21" s="101">
        <v>0.138998855055674</v>
      </c>
      <c r="F21" s="101">
        <v>0.138998855055674</v>
      </c>
    </row>
    <row r="22" spans="1:8" ht="15.75" customHeight="1" x14ac:dyDescent="0.25">
      <c r="B22" s="19" t="s">
        <v>95</v>
      </c>
      <c r="C22" s="101">
        <v>0.40218968878310413</v>
      </c>
      <c r="D22" s="101">
        <v>0.40218968878310413</v>
      </c>
      <c r="E22" s="101">
        <v>0.40218968878310413</v>
      </c>
      <c r="F22" s="101">
        <v>0.40218968878310413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2.0391851999999999E-2</v>
      </c>
    </row>
    <row r="27" spans="1:8" ht="15.75" customHeight="1" x14ac:dyDescent="0.25">
      <c r="B27" s="19" t="s">
        <v>102</v>
      </c>
      <c r="C27" s="101">
        <v>1.2112826E-2</v>
      </c>
    </row>
    <row r="28" spans="1:8" ht="15.75" customHeight="1" x14ac:dyDescent="0.25">
      <c r="B28" s="19" t="s">
        <v>103</v>
      </c>
      <c r="C28" s="101">
        <v>0.20645870999999999</v>
      </c>
    </row>
    <row r="29" spans="1:8" ht="15.75" customHeight="1" x14ac:dyDescent="0.25">
      <c r="B29" s="19" t="s">
        <v>104</v>
      </c>
      <c r="C29" s="101">
        <v>0.14582909399999999</v>
      </c>
    </row>
    <row r="30" spans="1:8" ht="15.75" customHeight="1" x14ac:dyDescent="0.25">
      <c r="B30" s="19" t="s">
        <v>2</v>
      </c>
      <c r="C30" s="101">
        <v>4.8967666E-2</v>
      </c>
    </row>
    <row r="31" spans="1:8" ht="15.75" customHeight="1" x14ac:dyDescent="0.25">
      <c r="B31" s="19" t="s">
        <v>105</v>
      </c>
      <c r="C31" s="101">
        <v>9.2788695000000004E-2</v>
      </c>
    </row>
    <row r="32" spans="1:8" ht="15.75" customHeight="1" x14ac:dyDescent="0.25">
      <c r="B32" s="19" t="s">
        <v>106</v>
      </c>
      <c r="C32" s="101">
        <v>1.0910125E-2</v>
      </c>
    </row>
    <row r="33" spans="2:3" ht="15.75" customHeight="1" x14ac:dyDescent="0.25">
      <c r="B33" s="19" t="s">
        <v>107</v>
      </c>
      <c r="C33" s="101">
        <v>0.3714693</v>
      </c>
    </row>
    <row r="34" spans="2:3" ht="15.75" customHeight="1" x14ac:dyDescent="0.25">
      <c r="B34" s="19" t="s">
        <v>108</v>
      </c>
      <c r="C34" s="101">
        <v>9.1071732999999988E-2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/1SHesSddAeVD6pTb2EcZTeVnfSMwDmb7nywXq7wqQMV9P7opfTs18PXdRDy7CMru2Rgh1sLJqjCE9HmTLa55Q==" saltValue="Z2MmUHirFxVqiaLy57g7x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0.42378201878194477</v>
      </c>
      <c r="D2" s="52">
        <f>IFERROR(1-_xlfn.NORM.DIST(_xlfn.NORM.INV(SUM(D4:D5), 0, 1) + 1, 0, 1, TRUE), "")</f>
        <v>0.42378201878194477</v>
      </c>
      <c r="E2" s="52">
        <f>IFERROR(1-_xlfn.NORM.DIST(_xlfn.NORM.INV(SUM(E4:E5), 0, 1) + 1, 0, 1, TRUE), "")</f>
        <v>0.48608537675152186</v>
      </c>
      <c r="F2" s="52">
        <f>IFERROR(1-_xlfn.NORM.DIST(_xlfn.NORM.INV(SUM(F4:F5), 0, 1) + 1, 0, 1, TRUE), "")</f>
        <v>0.26164678066813452</v>
      </c>
      <c r="G2" s="52">
        <f>IFERROR(1-_xlfn.NORM.DIST(_xlfn.NORM.INV(SUM(G4:G5), 0, 1) + 1, 0, 1, TRUE), "")</f>
        <v>0.24877361890334271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0.36660721355552961</v>
      </c>
      <c r="D3" s="52">
        <f>IFERROR(_xlfn.NORM.DIST(_xlfn.NORM.INV(SUM(D4:D5), 0, 1) + 1, 0, 1, TRUE) - SUM(D4:D5), "")</f>
        <v>0.36660721355552961</v>
      </c>
      <c r="E3" s="52">
        <f>IFERROR(_xlfn.NORM.DIST(_xlfn.NORM.INV(SUM(E4:E5), 0, 1) + 1, 0, 1, TRUE) - SUM(E4:E5), "")</f>
        <v>0.34667079983939764</v>
      </c>
      <c r="F3" s="52">
        <f>IFERROR(_xlfn.NORM.DIST(_xlfn.NORM.INV(SUM(F4:F5), 0, 1) + 1, 0, 1, TRUE) - SUM(F4:F5), "")</f>
        <v>0.37957380384362249</v>
      </c>
      <c r="G3" s="52">
        <f>IFERROR(_xlfn.NORM.DIST(_xlfn.NORM.INV(SUM(G4:G5), 0, 1) + 1, 0, 1, TRUE) - SUM(G4:G5), "")</f>
        <v>0.37736591759663529</v>
      </c>
    </row>
    <row r="4" spans="1:15" ht="15.75" customHeight="1" x14ac:dyDescent="0.25">
      <c r="B4" s="5" t="s">
        <v>114</v>
      </c>
      <c r="C4" s="45">
        <v>0.11483576893806501</v>
      </c>
      <c r="D4" s="53">
        <v>0.11483576893806501</v>
      </c>
      <c r="E4" s="53">
        <v>7.4652738869190202E-2</v>
      </c>
      <c r="F4" s="53">
        <v>0.213131308555603</v>
      </c>
      <c r="G4" s="53">
        <v>0.23221144080162001</v>
      </c>
    </row>
    <row r="5" spans="1:15" ht="15.75" customHeight="1" x14ac:dyDescent="0.25">
      <c r="B5" s="5" t="s">
        <v>115</v>
      </c>
      <c r="C5" s="45">
        <v>9.4774998724460602E-2</v>
      </c>
      <c r="D5" s="53">
        <v>9.4774998724460602E-2</v>
      </c>
      <c r="E5" s="53">
        <v>9.2591084539890303E-2</v>
      </c>
      <c r="F5" s="53">
        <v>0.14564810693263999</v>
      </c>
      <c r="G5" s="53">
        <v>0.14164902269840199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0.51333218406637382</v>
      </c>
      <c r="D8" s="52">
        <f>IFERROR(1-_xlfn.NORM.DIST(_xlfn.NORM.INV(SUM(D10:D11), 0, 1) + 1, 0, 1, TRUE), "")</f>
        <v>0.51333218406637382</v>
      </c>
      <c r="E8" s="52">
        <f>IFERROR(1-_xlfn.NORM.DIST(_xlfn.NORM.INV(SUM(E10:E11), 0, 1) + 1, 0, 1, TRUE), "")</f>
        <v>0.61169237501123486</v>
      </c>
      <c r="F8" s="52">
        <f>IFERROR(1-_xlfn.NORM.DIST(_xlfn.NORM.INV(SUM(F10:F11), 0, 1) + 1, 0, 1, TRUE), "")</f>
        <v>0.70590026901948222</v>
      </c>
      <c r="G8" s="52">
        <f>IFERROR(1-_xlfn.NORM.DIST(_xlfn.NORM.INV(SUM(G10:G11), 0, 1) + 1, 0, 1, TRUE), "")</f>
        <v>0.77885207137059753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0.33596530217925835</v>
      </c>
      <c r="D9" s="52">
        <f>IFERROR(_xlfn.NORM.DIST(_xlfn.NORM.INV(SUM(D10:D11), 0, 1) + 1, 0, 1, TRUE) - SUM(D10:D11), "")</f>
        <v>0.33596530217925835</v>
      </c>
      <c r="E9" s="52">
        <f>IFERROR(_xlfn.NORM.DIST(_xlfn.NORM.INV(SUM(E10:E11), 0, 1) + 1, 0, 1, TRUE) - SUM(E10:E11), "")</f>
        <v>0.28868987181088401</v>
      </c>
      <c r="F9" s="52">
        <f>IFERROR(_xlfn.NORM.DIST(_xlfn.NORM.INV(SUM(F10:F11), 0, 1) + 1, 0, 1, TRUE) - SUM(F10:F11), "")</f>
        <v>0.23249572476458785</v>
      </c>
      <c r="G9" s="52">
        <f>IFERROR(_xlfn.NORM.DIST(_xlfn.NORM.INV(SUM(G10:G11), 0, 1) + 1, 0, 1, TRUE) - SUM(G10:G11), "")</f>
        <v>0.18264439167488028</v>
      </c>
    </row>
    <row r="10" spans="1:15" ht="15.75" customHeight="1" x14ac:dyDescent="0.25">
      <c r="B10" s="5" t="s">
        <v>119</v>
      </c>
      <c r="C10" s="45">
        <v>6.7005068063736004E-2</v>
      </c>
      <c r="D10" s="53">
        <v>6.7005068063736004E-2</v>
      </c>
      <c r="E10" s="53">
        <v>6.67081773281097E-2</v>
      </c>
      <c r="F10" s="53">
        <v>4.1234914213419002E-2</v>
      </c>
      <c r="G10" s="53">
        <v>2.8616555035114299E-2</v>
      </c>
    </row>
    <row r="11" spans="1:15" ht="15.75" customHeight="1" x14ac:dyDescent="0.25">
      <c r="B11" s="5" t="s">
        <v>120</v>
      </c>
      <c r="C11" s="45">
        <v>8.3697445690631908E-2</v>
      </c>
      <c r="D11" s="53">
        <v>8.3697445690631908E-2</v>
      </c>
      <c r="E11" s="53">
        <v>3.29095758497715E-2</v>
      </c>
      <c r="F11" s="53">
        <v>2.0369092002511E-2</v>
      </c>
      <c r="G11" s="53">
        <v>9.8869819194078393E-3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4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4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geYBvCXVOyssznE9JSjIri0ciN/PaAYrWsBwsk5GRokZS2Up60W1LSLbgMtBJ+rAwLY+4lLZV7pu0Xk8y7x+Q==" saltValue="e2VrmBV0jEKccuhw0Ve9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0.71490067243575994</v>
      </c>
      <c r="D2" s="53">
        <v>0.43867450000000002</v>
      </c>
      <c r="E2" s="53"/>
      <c r="F2" s="53"/>
      <c r="G2" s="53"/>
    </row>
    <row r="3" spans="1:7" x14ac:dyDescent="0.25">
      <c r="B3" s="3" t="s">
        <v>130</v>
      </c>
      <c r="C3" s="53">
        <v>0.15027861297130601</v>
      </c>
      <c r="D3" s="53">
        <v>0.1844066</v>
      </c>
      <c r="E3" s="53"/>
      <c r="F3" s="53"/>
      <c r="G3" s="53"/>
    </row>
    <row r="4" spans="1:7" x14ac:dyDescent="0.25">
      <c r="B4" s="3" t="s">
        <v>131</v>
      </c>
      <c r="C4" s="53">
        <v>0.13220341503620101</v>
      </c>
      <c r="D4" s="53">
        <v>0.37343589999999999</v>
      </c>
      <c r="E4" s="53">
        <v>0.98593640327453602</v>
      </c>
      <c r="F4" s="53">
        <v>0.80405026674270597</v>
      </c>
      <c r="G4" s="53"/>
    </row>
    <row r="5" spans="1:7" x14ac:dyDescent="0.25">
      <c r="B5" s="3" t="s">
        <v>132</v>
      </c>
      <c r="C5" s="52">
        <v>2.6173018850386099E-3</v>
      </c>
      <c r="D5" s="52">
        <v>3.4830605145543801E-3</v>
      </c>
      <c r="E5" s="52">
        <f>1-SUM(E2:E4)</f>
        <v>1.4063596725463978E-2</v>
      </c>
      <c r="F5" s="52">
        <f>1-SUM(F2:F4)</f>
        <v>0.19594973325729403</v>
      </c>
      <c r="G5" s="52">
        <f>1-SUM(G2:G4)</f>
        <v>1</v>
      </c>
    </row>
  </sheetData>
  <sheetProtection algorithmName="SHA-512" hashValue="ZmOxdolR1O6f9CKcyEDmH6TAF4n7r7S01f5IT/fNCsX/r9s5Pg/DxmZePrnxGMp0Be2hCuYcS2VoNJ3KTwxgtQ==" saltValue="1graxlV1lcVLf6oWY3AHQ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NCzUZrgqNWTMzToU+ixxIJWjK0G8oPgtSt6efIvd5z5MlzTLY9V1PwQeGtvBDeeBUV6ipBeLn727Gf0lVFExw==" saltValue="J9w72fqxu95ObGg3zzlh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aqAkSW8ALw0eA4+VgESlP0Pl2+PwWLLL/2mi7gfVoMNPuWw5V7OR6V5u8mXcZJOJrqdxkcr9yQFLGbnCCRXfHA==" saltValue="4g7Z811MFVho9iycDEPtJ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jMyQzztRXycvjeixsMXdJNwlwyw4ltEgwpWT6eG+U9HjnQsahaFkiufICjDEcUcUrCslCoUxjHA9812OqqmRPA==" saltValue="h/deJtn0a8GZq/YKXCVh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d1xAk1Vq9zrBti5Yh7N7GYVEIQLJikDlBtOERy4jgdX3IZbmyRKluQqeydG7szvKhz0VE2XZJ4ksmSFQd6Tcg==" saltValue="bmZ3Hr2b0K/dt29KBatJ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2024-03-18T01:25:20Z</dcterms:modified>
</cp:coreProperties>
</file>