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458C5A8A-8955-4561-9CD2-E83D964700B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5" i="2"/>
  <c r="A34" i="2"/>
  <c r="A30" i="2"/>
  <c r="A19" i="2"/>
  <c r="A18" i="2"/>
  <c r="A17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H7" i="2"/>
  <c r="I7" i="2" s="1"/>
  <c r="G7" i="2"/>
  <c r="H6" i="2"/>
  <c r="G6" i="2"/>
  <c r="I5" i="2"/>
  <c r="H5" i="2"/>
  <c r="G5" i="2"/>
  <c r="H4" i="2"/>
  <c r="G4" i="2"/>
  <c r="I4" i="2" s="1"/>
  <c r="H3" i="2"/>
  <c r="I3" i="2" s="1"/>
  <c r="G3" i="2"/>
  <c r="H2" i="2"/>
  <c r="G2" i="2"/>
  <c r="I2" i="2" s="1"/>
  <c r="A2" i="2"/>
  <c r="A33" i="2" s="1"/>
  <c r="C33" i="1"/>
  <c r="C20" i="1"/>
  <c r="A22" i="2" l="1"/>
  <c r="A24" i="2"/>
  <c r="A25" i="2"/>
  <c r="A39" i="2"/>
  <c r="A3" i="2"/>
  <c r="A4" i="2" s="1"/>
  <c r="A5" i="2" s="1"/>
  <c r="A6" i="2" s="1"/>
  <c r="A7" i="2" s="1"/>
  <c r="A8" i="2" s="1"/>
  <c r="A9" i="2" s="1"/>
  <c r="A10" i="2" s="1"/>
  <c r="A11" i="2" s="1"/>
  <c r="A14" i="2"/>
  <c r="A26" i="2"/>
  <c r="I6" i="2"/>
  <c r="A16" i="2"/>
  <c r="A27" i="2"/>
  <c r="A12" i="2"/>
  <c r="A20" i="2"/>
  <c r="A28" i="2"/>
  <c r="A36" i="2"/>
  <c r="A13" i="2"/>
  <c r="A21" i="2"/>
  <c r="A29" i="2"/>
  <c r="A37" i="2"/>
  <c r="A38" i="2"/>
  <c r="A40" i="2"/>
  <c r="A15" i="2"/>
  <c r="A23" i="2"/>
  <c r="A31" i="2"/>
  <c r="A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<sst xmlns="http://schemas.openxmlformats.org/spreadsheetml/2006/main" count="2092" uniqueCount="337">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</sst>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295154.919921875</v>
      </c>
    </row>
    <row r="8" spans="1:3" ht="15" customHeight="1" x14ac:dyDescent="0.25">
      <c r="B8" s="5" t="s">
        <v>19</v>
      </c>
      <c r="C8" s="44">
        <v>0.161</v>
      </c>
    </row>
    <row r="9" spans="1:3" ht="15" customHeight="1" x14ac:dyDescent="0.25">
      <c r="B9" s="5" t="s">
        <v>20</v>
      </c>
      <c r="C9" s="45">
        <v>0.13</v>
      </c>
    </row>
    <row r="10" spans="1:3" ht="15" customHeight="1" x14ac:dyDescent="0.25">
      <c r="B10" s="5" t="s">
        <v>21</v>
      </c>
      <c r="C10" s="45">
        <v>0.32603321079999997</v>
      </c>
    </row>
    <row r="11" spans="1:3" ht="15" customHeight="1" x14ac:dyDescent="0.25">
      <c r="B11" s="5" t="s">
        <v>22</v>
      </c>
      <c r="C11" s="45">
        <v>0.73299999999999998</v>
      </c>
    </row>
    <row r="12" spans="1:3" ht="15" customHeight="1" x14ac:dyDescent="0.25">
      <c r="B12" s="5" t="s">
        <v>23</v>
      </c>
      <c r="C12" s="45">
        <v>0.14000000000000001</v>
      </c>
    </row>
    <row r="13" spans="1:3" ht="15" customHeight="1" x14ac:dyDescent="0.25">
      <c r="B13" s="5" t="s">
        <v>24</v>
      </c>
      <c r="C13" s="45">
        <v>0.52200000000000002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8.2100000000000006E-2</v>
      </c>
    </row>
    <row r="24" spans="1:3" ht="15" customHeight="1" x14ac:dyDescent="0.25">
      <c r="B24" s="15" t="s">
        <v>33</v>
      </c>
      <c r="C24" s="45">
        <v>0.47039999999999998</v>
      </c>
    </row>
    <row r="25" spans="1:3" ht="15" customHeight="1" x14ac:dyDescent="0.25">
      <c r="B25" s="15" t="s">
        <v>34</v>
      </c>
      <c r="C25" s="45">
        <v>0.35039999999999999</v>
      </c>
    </row>
    <row r="26" spans="1:3" ht="15" customHeight="1" x14ac:dyDescent="0.25">
      <c r="B26" s="15" t="s">
        <v>35</v>
      </c>
      <c r="C26" s="45">
        <v>9.7100000000000006E-2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17.9214288865677</v>
      </c>
    </row>
    <row r="38" spans="1:5" ht="15" customHeight="1" x14ac:dyDescent="0.25">
      <c r="B38" s="11" t="s">
        <v>45</v>
      </c>
      <c r="C38" s="43">
        <v>32.255544840542598</v>
      </c>
      <c r="D38" s="12"/>
      <c r="E38" s="13"/>
    </row>
    <row r="39" spans="1:5" ht="15" customHeight="1" x14ac:dyDescent="0.25">
      <c r="B39" s="11" t="s">
        <v>46</v>
      </c>
      <c r="C39" s="43">
        <v>41.596757050483902</v>
      </c>
      <c r="D39" s="12"/>
      <c r="E39" s="12"/>
    </row>
    <row r="40" spans="1:5" ht="15" customHeight="1" x14ac:dyDescent="0.25">
      <c r="B40" s="11" t="s">
        <v>47</v>
      </c>
      <c r="C40" s="100">
        <v>1.44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15.228842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3.5325E-3</v>
      </c>
      <c r="D45" s="12"/>
    </row>
    <row r="46" spans="1:5" ht="15.75" customHeight="1" x14ac:dyDescent="0.25">
      <c r="B46" s="11" t="s">
        <v>52</v>
      </c>
      <c r="C46" s="45">
        <v>0.1241304</v>
      </c>
      <c r="D46" s="12"/>
    </row>
    <row r="47" spans="1:5" ht="15.75" customHeight="1" x14ac:dyDescent="0.25">
      <c r="B47" s="11" t="s">
        <v>53</v>
      </c>
      <c r="C47" s="45">
        <v>7.1704699999999996E-2</v>
      </c>
      <c r="D47" s="12"/>
      <c r="E47" s="13"/>
    </row>
    <row r="48" spans="1:5" ht="15" customHeight="1" x14ac:dyDescent="0.25">
      <c r="B48" s="11" t="s">
        <v>54</v>
      </c>
      <c r="C48" s="46">
        <v>0.80063239999999991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0.53242699999999998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0.15632107000000001</v>
      </c>
    </row>
    <row r="63" spans="1:4" ht="15.75" customHeight="1" x14ac:dyDescent="0.3">
      <c r="A63" s="4"/>
    </row>
  </sheetData>
  <sheetProtection algorithmName="SHA-512" hashValue="G+wMw8aXnapgpl7bPtTKVsSqp7VheCARXQi/sxhIM8LIH6ZWbnW3tz52FdwRlqXo5/KFyH/+7H8C1d3WmRKh/g==" saltValue="JcZZQhiT5CayQkt0v7Ig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75.762459741294762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40.277595090905891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692.41497754805209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1.948123472199554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13.409894534701801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13.409894534701801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13.409894534701801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13.409894534701801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13.409894534701801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13.409894534701801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1.1166603345971491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0.91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15.87897005630612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15.87897005630612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16.240204677311851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23.349725533539811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4.5279095940423639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18.982269813808941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0.42899999999999999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154.12104998731229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2.5851124882101071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2.4385423103594892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0.77269224784366697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0.86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3.2209000111311989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0.45500000000000002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4iLBejn70pXVFA5hW/i5iiLIXKGMQ6/2zV79ERDEsWNSCASnBowMCj/RseuvwOJ7aPzGaC8Fr7ehOZ+iNNFPig==" saltValue="NfSVfNwy/iow86i5EVXp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7ypmP8YGZD3c9D17N+bopQe3nw/a4C0owkRi/LoRkd7YsPeVpNzlVZoMYkiFFG4upNyXthFjozOANADC+HRS5g==" saltValue="ev3q5aI3dkcorEIS6IYIv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fjm58KVqMf/OWMJ2BTfPv48eNmmAIR8LdqynKHWNhX8OJR3y+LfBgsBiQPcp/qBiOnLfJ2xgH0BJpObkNGtg3g==" saltValue="wwaTi5uNdYIDv1fGy/uNv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0.11577400974503183</v>
      </c>
      <c r="C3" s="21">
        <f>frac_mam_1_5months * 2.6</f>
        <v>0.11577400974503183</v>
      </c>
      <c r="D3" s="21">
        <f>frac_mam_6_11months * 2.6</f>
        <v>0.14005940314932697</v>
      </c>
      <c r="E3" s="21">
        <f>frac_mam_12_23months * 2.6</f>
        <v>0.11042457219845687</v>
      </c>
      <c r="F3" s="21">
        <f>frac_mam_24_59months * 2.6</f>
        <v>5.7837219151894527E-2</v>
      </c>
    </row>
    <row r="4" spans="1:6" ht="15.75" customHeight="1" x14ac:dyDescent="0.25">
      <c r="A4" s="3" t="s">
        <v>208</v>
      </c>
      <c r="B4" s="21">
        <f>frac_sam_1month * 2.6</f>
        <v>8.1725145926884984E-2</v>
      </c>
      <c r="C4" s="21">
        <f>frac_sam_1_5months * 2.6</f>
        <v>8.1725145926884984E-2</v>
      </c>
      <c r="D4" s="21">
        <f>frac_sam_6_11months * 2.6</f>
        <v>7.3945575132361926E-2</v>
      </c>
      <c r="E4" s="21">
        <f>frac_sam_12_23months * 2.6</f>
        <v>5.9399106240509099E-2</v>
      </c>
      <c r="F4" s="21">
        <f>frac_sam_24_59months * 2.6</f>
        <v>2.766723567017124E-2</v>
      </c>
    </row>
  </sheetData>
  <sheetProtection algorithmName="SHA-512" hashValue="xd8QHHV6SorWpKi61xPHYzO4jbUyEGA8DvjW5Clhrny0pGIFwyUJAphXOzKme6OzfgZ7DYStkFcRYl8UcRtStg==" saltValue="kKEvr+VS6kablJVDbGnK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0.161</v>
      </c>
      <c r="E2" s="60">
        <f>food_insecure</f>
        <v>0.161</v>
      </c>
      <c r="F2" s="60">
        <f>food_insecure</f>
        <v>0.161</v>
      </c>
      <c r="G2" s="60">
        <f>food_insecure</f>
        <v>0.161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0.161</v>
      </c>
      <c r="F5" s="60">
        <f>food_insecure</f>
        <v>0.161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0.161</v>
      </c>
      <c r="F8" s="60">
        <f>food_insecure</f>
        <v>0.161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0.161</v>
      </c>
      <c r="F9" s="60">
        <f>food_insecure</f>
        <v>0.161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0.14000000000000001</v>
      </c>
      <c r="E10" s="60">
        <f>IF(ISBLANK(comm_deliv), frac_children_health_facility,1)</f>
        <v>0.14000000000000001</v>
      </c>
      <c r="F10" s="60">
        <f>IF(ISBLANK(comm_deliv), frac_children_health_facility,1)</f>
        <v>0.14000000000000001</v>
      </c>
      <c r="G10" s="60">
        <f>IF(ISBLANK(comm_deliv), frac_children_health_facility,1)</f>
        <v>0.14000000000000001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0.161</v>
      </c>
      <c r="I15" s="60">
        <f>food_insecure</f>
        <v>0.161</v>
      </c>
      <c r="J15" s="60">
        <f>food_insecure</f>
        <v>0.161</v>
      </c>
      <c r="K15" s="60">
        <f>food_insecure</f>
        <v>0.161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0.73299999999999998</v>
      </c>
      <c r="I18" s="60">
        <f>frac_PW_health_facility</f>
        <v>0.73299999999999998</v>
      </c>
      <c r="J18" s="60">
        <f>frac_PW_health_facility</f>
        <v>0.73299999999999998</v>
      </c>
      <c r="K18" s="60">
        <f>frac_PW_health_facility</f>
        <v>0.73299999999999998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0.13</v>
      </c>
      <c r="I19" s="60">
        <f>frac_malaria_risk</f>
        <v>0.13</v>
      </c>
      <c r="J19" s="60">
        <f>frac_malaria_risk</f>
        <v>0.13</v>
      </c>
      <c r="K19" s="60">
        <f>frac_malaria_risk</f>
        <v>0.13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0.52200000000000002</v>
      </c>
      <c r="M24" s="60">
        <f>famplan_unmet_need</f>
        <v>0.52200000000000002</v>
      </c>
      <c r="N24" s="60">
        <f>famplan_unmet_need</f>
        <v>0.52200000000000002</v>
      </c>
      <c r="O24" s="60">
        <f>famplan_unmet_need</f>
        <v>0.52200000000000002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0.35303054385085197</v>
      </c>
      <c r="M25" s="60">
        <f>(1-food_insecure)*(0.49)+food_insecure*(0.7)</f>
        <v>0.52381</v>
      </c>
      <c r="N25" s="60">
        <f>(1-food_insecure)*(0.49)+food_insecure*(0.7)</f>
        <v>0.52381</v>
      </c>
      <c r="O25" s="60">
        <f>(1-food_insecure)*(0.49)+food_insecure*(0.7)</f>
        <v>0.52381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0.15129880450750799</v>
      </c>
      <c r="M26" s="60">
        <f>(1-food_insecure)*(0.21)+food_insecure*(0.3)</f>
        <v>0.22449</v>
      </c>
      <c r="N26" s="60">
        <f>(1-food_insecure)*(0.21)+food_insecure*(0.3)</f>
        <v>0.22449</v>
      </c>
      <c r="O26" s="60">
        <f>(1-food_insecure)*(0.21)+food_insecure*(0.3)</f>
        <v>0.22449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0.16963744084164001</v>
      </c>
      <c r="M27" s="60">
        <f>(1-food_insecure)*(0.3)</f>
        <v>0.25169999999999998</v>
      </c>
      <c r="N27" s="60">
        <f>(1-food_insecure)*(0.3)</f>
        <v>0.25169999999999998</v>
      </c>
      <c r="O27" s="60">
        <f>(1-food_insecure)*(0.3)</f>
        <v>0.25169999999999998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0.13</v>
      </c>
      <c r="D34" s="60">
        <f t="shared" si="3"/>
        <v>0.13</v>
      </c>
      <c r="E34" s="60">
        <f t="shared" si="3"/>
        <v>0.13</v>
      </c>
      <c r="F34" s="60">
        <f t="shared" si="3"/>
        <v>0.13</v>
      </c>
      <c r="G34" s="60">
        <f t="shared" si="3"/>
        <v>0.13</v>
      </c>
      <c r="H34" s="60">
        <f t="shared" si="3"/>
        <v>0.13</v>
      </c>
      <c r="I34" s="60">
        <f t="shared" si="3"/>
        <v>0.13</v>
      </c>
      <c r="J34" s="60">
        <f t="shared" si="3"/>
        <v>0.13</v>
      </c>
      <c r="K34" s="60">
        <f t="shared" si="3"/>
        <v>0.13</v>
      </c>
      <c r="L34" s="60">
        <f t="shared" si="3"/>
        <v>0.13</v>
      </c>
      <c r="M34" s="60">
        <f t="shared" si="3"/>
        <v>0.13</v>
      </c>
      <c r="N34" s="60">
        <f t="shared" si="3"/>
        <v>0.13</v>
      </c>
      <c r="O34" s="60">
        <f t="shared" si="3"/>
        <v>0.13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zaidUySp/z6BmbH61XS3CZFhBmTRzhu4nWbFO8wt7etTqbrZhJQ6rgtWFlK8b7QaAW/OLjMO2/u5nWsKkCBw9g==" saltValue="vPjFyf/h0tGa2/6U5h1ek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UYMrGvPnyzGKXI/2mnw6F4yN70e0H5XjR3XrDAR2A3fZHxCxHXqxQr/ES427l+nTXNf4Rfzas/zUiNo2L9s6AQ==" saltValue="xOMfrHvEqdKvkT4r6nfa1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wUyD9KOGDEgiNYW+mW8NvqCLa9o8JBX1Ctkd1tj/12WIEY7FQ1HDU/4pq/psdg2ScZFd60AijjhQ5/Al9Y/ugA==" saltValue="hpFm3v/48o3Dcly6SulSC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xnQp0IBNY1sZRljEz1SCN+NywoXvuFBCfPt/kN5YsghJ4UoZZxhDyWfs6BAS+3P8B0hZUmEUsLG8kfku2vKeng==" saltValue="WT293Ci4gdgN6P0q/X8Hj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cDcQVh/VKX6B4c5QULlyvtfsfUzpszE85OJw/kBKOyRMRV4U9x/QE1g+9W82E6iCe1+Y2JTFrM/SK0ZsLnwWQ==" saltValue="Ll+hsU+MOzsJqjPdrKbPD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d/WppnHGdN2oGq7v/avs/f2BPaK2hf1rzzEEYyya9Mfd9tThbI+4S3Z49NfuAB9aH4P8AZvZPDF8pP9FvgHlrg==" saltValue="9OFCh0jdtafjn2Mrgf1cR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52125.652800000003</v>
      </c>
      <c r="C2" s="49">
        <v>108000</v>
      </c>
      <c r="D2" s="49">
        <v>214000</v>
      </c>
      <c r="E2" s="49">
        <v>208000</v>
      </c>
      <c r="F2" s="49">
        <v>148000</v>
      </c>
      <c r="G2" s="17">
        <f t="shared" ref="G2:G11" si="0">C2+D2+E2+F2</f>
        <v>678000</v>
      </c>
      <c r="H2" s="17">
        <f t="shared" ref="H2:H11" si="1">(B2 + stillbirth*B2/(1000-stillbirth))/(1-abortion)</f>
        <v>60149.706743986877</v>
      </c>
      <c r="I2" s="17">
        <f t="shared" ref="I2:I11" si="2">G2-H2</f>
        <v>617850.29325601307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51914.128200000006</v>
      </c>
      <c r="C3" s="50">
        <v>109000</v>
      </c>
      <c r="D3" s="50">
        <v>215000</v>
      </c>
      <c r="E3" s="50">
        <v>210000</v>
      </c>
      <c r="F3" s="50">
        <v>156000</v>
      </c>
      <c r="G3" s="17">
        <f t="shared" si="0"/>
        <v>690000</v>
      </c>
      <c r="H3" s="17">
        <f t="shared" si="1"/>
        <v>59905.620733055635</v>
      </c>
      <c r="I3" s="17">
        <f t="shared" si="2"/>
        <v>630094.37926694436</v>
      </c>
    </row>
    <row r="4" spans="1:9" ht="15.75" customHeight="1" x14ac:dyDescent="0.25">
      <c r="A4" s="5">
        <f t="shared" si="3"/>
        <v>2023</v>
      </c>
      <c r="B4" s="49">
        <v>51626.366400000014</v>
      </c>
      <c r="C4" s="50">
        <v>111000</v>
      </c>
      <c r="D4" s="50">
        <v>215000</v>
      </c>
      <c r="E4" s="50">
        <v>211000</v>
      </c>
      <c r="F4" s="50">
        <v>164000</v>
      </c>
      <c r="G4" s="17">
        <f t="shared" si="0"/>
        <v>701000</v>
      </c>
      <c r="H4" s="17">
        <f t="shared" si="1"/>
        <v>59573.56181480029</v>
      </c>
      <c r="I4" s="17">
        <f t="shared" si="2"/>
        <v>641426.43818519975</v>
      </c>
    </row>
    <row r="5" spans="1:9" ht="15.75" customHeight="1" x14ac:dyDescent="0.25">
      <c r="A5" s="5">
        <f t="shared" si="3"/>
        <v>2024</v>
      </c>
      <c r="B5" s="49">
        <v>51324.739200000004</v>
      </c>
      <c r="C5" s="50">
        <v>112000</v>
      </c>
      <c r="D5" s="50">
        <v>215000</v>
      </c>
      <c r="E5" s="50">
        <v>211000</v>
      </c>
      <c r="F5" s="50">
        <v>172000</v>
      </c>
      <c r="G5" s="17">
        <f t="shared" si="0"/>
        <v>710000</v>
      </c>
      <c r="H5" s="17">
        <f t="shared" si="1"/>
        <v>59225.503101835646</v>
      </c>
      <c r="I5" s="17">
        <f t="shared" si="2"/>
        <v>650774.49689816439</v>
      </c>
    </row>
    <row r="6" spans="1:9" ht="15.75" customHeight="1" x14ac:dyDescent="0.25">
      <c r="A6" s="5">
        <f t="shared" si="3"/>
        <v>2025</v>
      </c>
      <c r="B6" s="49">
        <v>50949.474000000002</v>
      </c>
      <c r="C6" s="50">
        <v>114000</v>
      </c>
      <c r="D6" s="50">
        <v>216000</v>
      </c>
      <c r="E6" s="50">
        <v>212000</v>
      </c>
      <c r="F6" s="50">
        <v>178000</v>
      </c>
      <c r="G6" s="17">
        <f t="shared" si="0"/>
        <v>720000</v>
      </c>
      <c r="H6" s="17">
        <f t="shared" si="1"/>
        <v>58792.470793965469</v>
      </c>
      <c r="I6" s="17">
        <f t="shared" si="2"/>
        <v>661207.52920603449</v>
      </c>
    </row>
    <row r="7" spans="1:9" ht="15.75" customHeight="1" x14ac:dyDescent="0.25">
      <c r="A7" s="5">
        <f t="shared" si="3"/>
        <v>2026</v>
      </c>
      <c r="B7" s="49">
        <v>50817.1538</v>
      </c>
      <c r="C7" s="50">
        <v>117000</v>
      </c>
      <c r="D7" s="50">
        <v>217000</v>
      </c>
      <c r="E7" s="50">
        <v>212000</v>
      </c>
      <c r="F7" s="50">
        <v>184000</v>
      </c>
      <c r="G7" s="17">
        <f t="shared" si="0"/>
        <v>730000</v>
      </c>
      <c r="H7" s="17">
        <f t="shared" si="1"/>
        <v>58639.781651503428</v>
      </c>
      <c r="I7" s="17">
        <f t="shared" si="2"/>
        <v>671360.21834849659</v>
      </c>
    </row>
    <row r="8" spans="1:9" ht="15.75" customHeight="1" x14ac:dyDescent="0.25">
      <c r="A8" s="5">
        <f t="shared" si="3"/>
        <v>2027</v>
      </c>
      <c r="B8" s="49">
        <v>50620.957999999991</v>
      </c>
      <c r="C8" s="50">
        <v>119000</v>
      </c>
      <c r="D8" s="50">
        <v>218000</v>
      </c>
      <c r="E8" s="50">
        <v>214000</v>
      </c>
      <c r="F8" s="50">
        <v>190000</v>
      </c>
      <c r="G8" s="17">
        <f t="shared" si="0"/>
        <v>741000</v>
      </c>
      <c r="H8" s="17">
        <f t="shared" si="1"/>
        <v>58413.384106331534</v>
      </c>
      <c r="I8" s="17">
        <f t="shared" si="2"/>
        <v>682586.6158936685</v>
      </c>
    </row>
    <row r="9" spans="1:9" ht="15.75" customHeight="1" x14ac:dyDescent="0.25">
      <c r="A9" s="5">
        <f t="shared" si="3"/>
        <v>2028</v>
      </c>
      <c r="B9" s="49">
        <v>50399.868599999987</v>
      </c>
      <c r="C9" s="50">
        <v>122000</v>
      </c>
      <c r="D9" s="50">
        <v>219000</v>
      </c>
      <c r="E9" s="50">
        <v>214000</v>
      </c>
      <c r="F9" s="50">
        <v>195000</v>
      </c>
      <c r="G9" s="17">
        <f t="shared" si="0"/>
        <v>750000</v>
      </c>
      <c r="H9" s="17">
        <f t="shared" si="1"/>
        <v>58158.260921107765</v>
      </c>
      <c r="I9" s="17">
        <f t="shared" si="2"/>
        <v>691841.73907889228</v>
      </c>
    </row>
    <row r="10" spans="1:9" ht="15.75" customHeight="1" x14ac:dyDescent="0.25">
      <c r="A10" s="5">
        <f t="shared" si="3"/>
        <v>2029</v>
      </c>
      <c r="B10" s="49">
        <v>50153.885599999987</v>
      </c>
      <c r="C10" s="50">
        <v>125000</v>
      </c>
      <c r="D10" s="50">
        <v>221000</v>
      </c>
      <c r="E10" s="50">
        <v>215000</v>
      </c>
      <c r="F10" s="50">
        <v>199000</v>
      </c>
      <c r="G10" s="17">
        <f t="shared" si="0"/>
        <v>760000</v>
      </c>
      <c r="H10" s="17">
        <f t="shared" si="1"/>
        <v>57874.412095832122</v>
      </c>
      <c r="I10" s="17">
        <f t="shared" si="2"/>
        <v>702125.58790416783</v>
      </c>
    </row>
    <row r="11" spans="1:9" ht="15.75" customHeight="1" x14ac:dyDescent="0.25">
      <c r="A11" s="5">
        <f t="shared" si="3"/>
        <v>2030</v>
      </c>
      <c r="B11" s="49">
        <v>49865.2</v>
      </c>
      <c r="C11" s="50">
        <v>126000</v>
      </c>
      <c r="D11" s="50">
        <v>223000</v>
      </c>
      <c r="E11" s="50">
        <v>215000</v>
      </c>
      <c r="F11" s="50">
        <v>202000</v>
      </c>
      <c r="G11" s="17">
        <f t="shared" si="0"/>
        <v>766000</v>
      </c>
      <c r="H11" s="17">
        <f t="shared" si="1"/>
        <v>57541.287170800751</v>
      </c>
      <c r="I11" s="17">
        <f t="shared" si="2"/>
        <v>708458.71282919927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3AREBLFE9E1FccfarfWUaHxGkLTz9Rk5YiAdxswy6pueVOgeVJArrXdjYWpr2ufjN74bWPxL8IozH20Yk2602g==" saltValue="Z3dbvHfur7KrNpBs+A1Dt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20.080587878191032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20.080587878191032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2.3363920251450438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2.3363920251450438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3.5072933399754063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3.5072933399754063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1.7554152726388512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1.7554152726388512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3.2591749518965272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3.2591749518965272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9Rm7g/oMaZVOKhvnUPK0mzCvqJq0McR19hOmxY/rZ9/6JA1D+DN+UZzZRYExcbux97RbMd7bmdS6DVpnX0/WuQ==" saltValue="E3WJbQUsmajnDDv77fDg/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+CMH0wp6UUrasAsj5wfSp+8QKvCV9WtTIuPSn+dCt380CwMgg1cni74Pl+p15z8LISUQJRbY3U/aEx8+UOMDsQ==" saltValue="6+FuUm9zcNCTCSbXtNwW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0YOAj/B79voP/5UgTnZ8jKkDnamcp2Dv057MnmaEnypvGVr1A/6TD20hEJ2hLcZeHiG8KenABjBKREjYByW4hw==" saltValue="490L2J3aITKxjbct1ErI7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0.57915697876986882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0.51643838270446818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0.85022663453284564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0.81500165375691158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0.85022663453284564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0.81500165375691158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0.37819595706664938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0.32065812702105956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0.81435355438001211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0.77294474226951448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0.81435355438001211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0.77294474226951448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0.89901217015611046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0.87355460960081643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0.88671174504224981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0.85864098399180777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0.88671174504224981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0.85864098399180777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sYA30W0mj2kotPazxxxQNaVm28enK1n9U+CFvdLfI8To6D1ohRYPBzyIMfGkmuAfRhPzQHq/moERDMAYP1RtXw==" saltValue="FIkS3UyZB0q22i2ER1Ut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kLb5bvh8+/KvvN0drDd+ZDZ4n8nRIFi6jniQgbntT6h7+xj7OOPUVi3ynZtilEZBUp92eQ5xwu7Fktikr2LLPw==" saltValue="rg6M5FSp404XLosO4Uag5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0.50703750301165007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0.62000258433890976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0.62000258433890976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0.6292372881355931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0.6292372881355931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0.6292372881355931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0.6292372881355931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0.64285714285714279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0.64285714285714279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0.64285714285714279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0.64285714285714279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0.61538011695922179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0.7173575959726447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0.7173575959726447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0.72527472527472525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0.72527472527472525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0.72527472527472525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0.72527472527472525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0.73684210526315785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0.73684210526315785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0.73684210526315785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0.73684210526315785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0.31952249481292688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0.42688792956374644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0.42688792956374644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0.4365507104360607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0.4365507104360607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0.4365507104360607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0.4365507104360607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0.45107398568019091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0.45107398568019091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0.45107398568019091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0.45107398568019091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0.48275387488957194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0.59685922092414756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0.59685922092414756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0.60629921259842501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0.60629921259842501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0.60629921259842501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0.60629921259842501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0.62025316455696189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0.62025316455696189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0.62025316455696189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0.62025316455696189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0.92822839890697417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0.9535225699324924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0.9535225699324924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0.95523724261414511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0.95523724261414511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0.95523724261414511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0.95523724261414511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0.95768688293370918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0.95768688293370918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0.95768688293370918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0.95768688293370918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0.82142578357015661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0.87947252838484657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0.87947252838484657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0.88358556461001148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0.88358556461001148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0.88358556461001148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0.88358556461001148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0.88950276243093918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0.88950276243093918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0.88950276243093918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0.88950276243093918</v>
      </c>
    </row>
  </sheetData>
  <sheetProtection algorithmName="SHA-512" hashValue="9ujEEmEEmmFxgsZcdUYg2QnBK93z0Q03l4WoBSNBeavh5y1WehhE0z8JukclhYipt0cy96tlrEEOUN9TSTxc5g==" saltValue="OtaJkeQfufx8TjUdcLLh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0.74587377003240285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0.74645797842522599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0.74754317237559165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0.74987849315323662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0.74328486388960624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0.74140585855744434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0.74369509559834623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0.74765914007623235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0.64204446342101551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0.64275303896146785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0.64407045533524532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0.64691083890293311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0.63890987727595183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0.63664037662889061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0.63940598402821991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0.64421133187560653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0.85822732338024055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0.85860220787087738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0.85929788464920875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0.86079194226105771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0.85656290185737294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0.85535167156945291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0.85682698304109783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0.85937217427881607</v>
      </c>
    </row>
  </sheetData>
  <sheetProtection algorithmName="SHA-512" hashValue="QYMJnTxmG6UGjZY9F5Dtiy1elKHCB2BvdPAPTZA5WfZAL/oyWWJ5hVBHaCD656hMMk5SCbOG/+iQ2iUHuTZlew==" saltValue="y+JKmyuwepm2kWyhwQY1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OtyVxZjAw+JWPd/8XnYSVS6Z0HNjW8Ref3HXCl6VNujm1NASbLBTXjpWnzxueRQWfsx0nuQr+iy9q/stt0aIPg==" saltValue="nNgEoQPwMgqv83gJEH6V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XuSbms3nGkc8deSD97ry1e7QFqtLiai6/jRa4e0KL85J219JYpKf01ElbKF0YMFO8kzPBmVwxmzkd/LRFsU5gw==" saltValue="prA+CgI8gOPFixWOOVPF7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3.7875509608892599E-3</v>
      </c>
    </row>
    <row r="4" spans="1:8" ht="15.75" customHeight="1" x14ac:dyDescent="0.25">
      <c r="B4" s="19" t="s">
        <v>79</v>
      </c>
      <c r="C4" s="101">
        <v>0.13629996490637031</v>
      </c>
    </row>
    <row r="5" spans="1:8" ht="15.75" customHeight="1" x14ac:dyDescent="0.25">
      <c r="B5" s="19" t="s">
        <v>80</v>
      </c>
      <c r="C5" s="101">
        <v>5.7183022236367127E-2</v>
      </c>
    </row>
    <row r="6" spans="1:8" ht="15.75" customHeight="1" x14ac:dyDescent="0.25">
      <c r="B6" s="19" t="s">
        <v>81</v>
      </c>
      <c r="C6" s="101">
        <v>0.22607671947722649</v>
      </c>
    </row>
    <row r="7" spans="1:8" ht="15.75" customHeight="1" x14ac:dyDescent="0.25">
      <c r="B7" s="19" t="s">
        <v>82</v>
      </c>
      <c r="C7" s="101">
        <v>0.37216536790639748</v>
      </c>
    </row>
    <row r="8" spans="1:8" ht="15.75" customHeight="1" x14ac:dyDescent="0.25">
      <c r="B8" s="19" t="s">
        <v>83</v>
      </c>
      <c r="C8" s="101">
        <v>5.2335975922138149E-3</v>
      </c>
    </row>
    <row r="9" spans="1:8" ht="15.75" customHeight="1" x14ac:dyDescent="0.25">
      <c r="B9" s="19" t="s">
        <v>84</v>
      </c>
      <c r="C9" s="101">
        <v>0.1386804267676289</v>
      </c>
    </row>
    <row r="10" spans="1:8" ht="15.75" customHeight="1" x14ac:dyDescent="0.25">
      <c r="B10" s="19" t="s">
        <v>85</v>
      </c>
      <c r="C10" s="101">
        <v>6.0573350152906602E-2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8.6644762106538042E-2</v>
      </c>
      <c r="D14" s="55">
        <v>8.6644762106538042E-2</v>
      </c>
      <c r="E14" s="55">
        <v>8.6644762106538042E-2</v>
      </c>
      <c r="F14" s="55">
        <v>8.6644762106538042E-2</v>
      </c>
    </row>
    <row r="15" spans="1:8" ht="15.75" customHeight="1" x14ac:dyDescent="0.25">
      <c r="B15" s="19" t="s">
        <v>88</v>
      </c>
      <c r="C15" s="101">
        <v>0.13184310683468911</v>
      </c>
      <c r="D15" s="101">
        <v>0.13184310683468911</v>
      </c>
      <c r="E15" s="101">
        <v>0.13184310683468911</v>
      </c>
      <c r="F15" s="101">
        <v>0.13184310683468911</v>
      </c>
    </row>
    <row r="16" spans="1:8" ht="15.75" customHeight="1" x14ac:dyDescent="0.25">
      <c r="B16" s="19" t="s">
        <v>89</v>
      </c>
      <c r="C16" s="101">
        <v>7.4705711489216941E-3</v>
      </c>
      <c r="D16" s="101">
        <v>7.4705711489216941E-3</v>
      </c>
      <c r="E16" s="101">
        <v>7.4705711489216941E-3</v>
      </c>
      <c r="F16" s="101">
        <v>7.4705711489216941E-3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6.0937749677400276E-3</v>
      </c>
      <c r="D19" s="101">
        <v>6.0937749677400276E-3</v>
      </c>
      <c r="E19" s="101">
        <v>6.0937749677400276E-3</v>
      </c>
      <c r="F19" s="101">
        <v>6.0937749677400276E-3</v>
      </c>
    </row>
    <row r="20" spans="1:8" ht="15.75" customHeight="1" x14ac:dyDescent="0.25">
      <c r="B20" s="19" t="s">
        <v>93</v>
      </c>
      <c r="C20" s="101">
        <v>0.38274593137355251</v>
      </c>
      <c r="D20" s="101">
        <v>0.38274593137355251</v>
      </c>
      <c r="E20" s="101">
        <v>0.38274593137355251</v>
      </c>
      <c r="F20" s="101">
        <v>0.38274593137355251</v>
      </c>
    </row>
    <row r="21" spans="1:8" ht="15.75" customHeight="1" x14ac:dyDescent="0.25">
      <c r="B21" s="19" t="s">
        <v>94</v>
      </c>
      <c r="C21" s="101">
        <v>8.8916044326021348E-2</v>
      </c>
      <c r="D21" s="101">
        <v>8.8916044326021348E-2</v>
      </c>
      <c r="E21" s="101">
        <v>8.8916044326021348E-2</v>
      </c>
      <c r="F21" s="101">
        <v>8.8916044326021348E-2</v>
      </c>
    </row>
    <row r="22" spans="1:8" ht="15.75" customHeight="1" x14ac:dyDescent="0.25">
      <c r="B22" s="19" t="s">
        <v>95</v>
      </c>
      <c r="C22" s="101">
        <v>0.29628580924253711</v>
      </c>
      <c r="D22" s="101">
        <v>0.29628580924253711</v>
      </c>
      <c r="E22" s="101">
        <v>0.29628580924253711</v>
      </c>
      <c r="F22" s="101">
        <v>0.29628580924253711</v>
      </c>
    </row>
    <row r="23" spans="1:8" ht="15.75" customHeight="1" x14ac:dyDescent="0.25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4.6309735999999997E-2</v>
      </c>
    </row>
    <row r="27" spans="1:8" ht="15.75" customHeight="1" x14ac:dyDescent="0.25">
      <c r="B27" s="19" t="s">
        <v>102</v>
      </c>
      <c r="C27" s="101">
        <v>2.2410375E-2</v>
      </c>
    </row>
    <row r="28" spans="1:8" ht="15.75" customHeight="1" x14ac:dyDescent="0.25">
      <c r="B28" s="19" t="s">
        <v>103</v>
      </c>
      <c r="C28" s="101">
        <v>0.105751911</v>
      </c>
    </row>
    <row r="29" spans="1:8" ht="15.75" customHeight="1" x14ac:dyDescent="0.25">
      <c r="B29" s="19" t="s">
        <v>104</v>
      </c>
      <c r="C29" s="101">
        <v>0.106714216</v>
      </c>
    </row>
    <row r="30" spans="1:8" ht="15.75" customHeight="1" x14ac:dyDescent="0.25">
      <c r="B30" s="19" t="s">
        <v>2</v>
      </c>
      <c r="C30" s="101">
        <v>5.0717751999999991E-2</v>
      </c>
    </row>
    <row r="31" spans="1:8" ht="15.75" customHeight="1" x14ac:dyDescent="0.25">
      <c r="B31" s="19" t="s">
        <v>105</v>
      </c>
      <c r="C31" s="101">
        <v>9.8186192000000005E-2</v>
      </c>
    </row>
    <row r="32" spans="1:8" ht="15.75" customHeight="1" x14ac:dyDescent="0.25">
      <c r="B32" s="19" t="s">
        <v>106</v>
      </c>
      <c r="C32" s="101">
        <v>3.9065067000000002E-2</v>
      </c>
    </row>
    <row r="33" spans="2:3" ht="15.75" customHeight="1" x14ac:dyDescent="0.25">
      <c r="B33" s="19" t="s">
        <v>107</v>
      </c>
      <c r="C33" s="101">
        <v>9.1384244000000003E-2</v>
      </c>
    </row>
    <row r="34" spans="2:3" ht="15.75" customHeight="1" x14ac:dyDescent="0.25">
      <c r="B34" s="19" t="s">
        <v>108</v>
      </c>
      <c r="C34" s="101">
        <v>0.43946050599999997</v>
      </c>
    </row>
    <row r="35" spans="2:3" ht="15.75" customHeight="1" x14ac:dyDescent="0.25">
      <c r="B35" s="27" t="s">
        <v>41</v>
      </c>
      <c r="C35" s="48">
        <f>SUM(C26:C34)</f>
        <v>0.99999999900000003</v>
      </c>
    </row>
  </sheetData>
  <sheetProtection algorithmName="SHA-512" hashValue="r4P+svcE7N3tGDycBCKGyn2diI8UwmtjmHTx8lSODKZg/uhSF/XyeTGsx6nTK9/ujEYx8JAqMESxK2Yd6YTYuw==" saltValue="M7Qgv0Vf6hqudo/oZO5bu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0.44339994804804883</v>
      </c>
      <c r="D2" s="52">
        <f>IFERROR(1-_xlfn.NORM.DIST(_xlfn.NORM.INV(SUM(D4:D5), 0, 1) + 1, 0, 1, TRUE), "")</f>
        <v>0.44339994804804883</v>
      </c>
      <c r="E2" s="52">
        <f>IFERROR(1-_xlfn.NORM.DIST(_xlfn.NORM.INV(SUM(E4:E5), 0, 1) + 1, 0, 1, TRUE), "")</f>
        <v>0.40223246743137242</v>
      </c>
      <c r="F2" s="52">
        <f>IFERROR(1-_xlfn.NORM.DIST(_xlfn.NORM.INV(SUM(F4:F5), 0, 1) + 1, 0, 1, TRUE), "")</f>
        <v>0.22821824261850465</v>
      </c>
      <c r="G2" s="52">
        <f>IFERROR(1-_xlfn.NORM.DIST(_xlfn.NORM.INV(SUM(G4:G5), 0, 1) + 1, 0, 1, TRUE), "")</f>
        <v>0.23113465980895531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0.36105589433954116</v>
      </c>
      <c r="D3" s="52">
        <f>IFERROR(_xlfn.NORM.DIST(_xlfn.NORM.INV(SUM(D4:D5), 0, 1) + 1, 0, 1, TRUE) - SUM(D4:D5), "")</f>
        <v>0.36105589433954116</v>
      </c>
      <c r="E3" s="52">
        <f>IFERROR(_xlfn.NORM.DIST(_xlfn.NORM.INV(SUM(E4:E5), 0, 1) + 1, 0, 1, TRUE) - SUM(E4:E5), "")</f>
        <v>0.37187042634075879</v>
      </c>
      <c r="F3" s="52">
        <f>IFERROR(_xlfn.NORM.DIST(_xlfn.NORM.INV(SUM(F4:F5), 0, 1) + 1, 0, 1, TRUE) - SUM(F4:F5), "")</f>
        <v>0.37252544728797632</v>
      </c>
      <c r="G3" s="52">
        <f>IFERROR(_xlfn.NORM.DIST(_xlfn.NORM.INV(SUM(G4:G5), 0, 1) + 1, 0, 1, TRUE) - SUM(G4:G5), "")</f>
        <v>0.37331622455409669</v>
      </c>
    </row>
    <row r="4" spans="1:15" ht="15.75" customHeight="1" x14ac:dyDescent="0.25">
      <c r="B4" s="5" t="s">
        <v>114</v>
      </c>
      <c r="C4" s="45">
        <v>0.111821104322815</v>
      </c>
      <c r="D4" s="53">
        <v>0.111821104322815</v>
      </c>
      <c r="E4" s="53">
        <v>0.136931886472626</v>
      </c>
      <c r="F4" s="53">
        <v>0.23012910700230901</v>
      </c>
      <c r="G4" s="53">
        <v>0.23836211918613001</v>
      </c>
    </row>
    <row r="5" spans="1:15" ht="15.75" customHeight="1" x14ac:dyDescent="0.25">
      <c r="B5" s="5" t="s">
        <v>115</v>
      </c>
      <c r="C5" s="45">
        <v>8.3723053289595006E-2</v>
      </c>
      <c r="D5" s="53">
        <v>8.3723053289595006E-2</v>
      </c>
      <c r="E5" s="53">
        <v>8.8965219755242797E-2</v>
      </c>
      <c r="F5" s="53">
        <v>0.16912720309120999</v>
      </c>
      <c r="G5" s="53">
        <v>0.15718699645081799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0.66741052631599818</v>
      </c>
      <c r="D8" s="52">
        <f>IFERROR(1-_xlfn.NORM.DIST(_xlfn.NORM.INV(SUM(D10:D11), 0, 1) + 1, 0, 1, TRUE), "")</f>
        <v>0.66741052631599818</v>
      </c>
      <c r="E8" s="52">
        <f>IFERROR(1-_xlfn.NORM.DIST(_xlfn.NORM.INV(SUM(E10:E11), 0, 1) + 1, 0, 1, TRUE), "")</f>
        <v>0.65162175209524664</v>
      </c>
      <c r="F8" s="52">
        <f>IFERROR(1-_xlfn.NORM.DIST(_xlfn.NORM.INV(SUM(F10:F11), 0, 1) + 1, 0, 1, TRUE), "")</f>
        <v>0.69553733000498186</v>
      </c>
      <c r="G8" s="52">
        <f>IFERROR(1-_xlfn.NORM.DIST(_xlfn.NORM.INV(SUM(G10:G11), 0, 1) + 1, 0, 1, TRUE), "")</f>
        <v>0.79953736632770112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0.25662825996403382</v>
      </c>
      <c r="D9" s="52">
        <f>IFERROR(_xlfn.NORM.DIST(_xlfn.NORM.INV(SUM(D10:D11), 0, 1) + 1, 0, 1, TRUE) - SUM(D10:D11), "")</f>
        <v>0.25662825996403382</v>
      </c>
      <c r="E9" s="52">
        <f>IFERROR(_xlfn.NORM.DIST(_xlfn.NORM.INV(SUM(E10:E11), 0, 1) + 1, 0, 1, TRUE) - SUM(E10:E11), "")</f>
        <v>0.26606864087333459</v>
      </c>
      <c r="F9" s="52">
        <f>IFERROR(_xlfn.NORM.DIST(_xlfn.NORM.INV(SUM(F10:F11), 0, 1) + 1, 0, 1, TRUE) - SUM(F10:F11), "")</f>
        <v>0.23914587059541584</v>
      </c>
      <c r="G9" s="52">
        <f>IFERROR(_xlfn.NORM.DIST(_xlfn.NORM.INV(SUM(G10:G11), 0, 1) + 1, 0, 1, TRUE) - SUM(G10:G11), "")</f>
        <v>0.16757630489458131</v>
      </c>
    </row>
    <row r="10" spans="1:15" ht="15.75" customHeight="1" x14ac:dyDescent="0.25">
      <c r="B10" s="5" t="s">
        <v>119</v>
      </c>
      <c r="C10" s="45">
        <v>4.4528465286550703E-2</v>
      </c>
      <c r="D10" s="53">
        <v>4.4528465286550703E-2</v>
      </c>
      <c r="E10" s="53">
        <v>5.3869001211279598E-2</v>
      </c>
      <c r="F10" s="53">
        <v>4.2470989307098798E-2</v>
      </c>
      <c r="G10" s="53">
        <v>2.2245084289190201E-2</v>
      </c>
    </row>
    <row r="11" spans="1:15" ht="15.75" customHeight="1" x14ac:dyDescent="0.25">
      <c r="B11" s="5" t="s">
        <v>120</v>
      </c>
      <c r="C11" s="45">
        <v>3.1432748433417299E-2</v>
      </c>
      <c r="D11" s="53">
        <v>3.1432748433417299E-2</v>
      </c>
      <c r="E11" s="53">
        <v>2.84406058201392E-2</v>
      </c>
      <c r="F11" s="53">
        <v>2.2845810092503499E-2</v>
      </c>
      <c r="G11" s="53">
        <v>1.06412444885274E-2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0.62072485924999998</v>
      </c>
      <c r="D14" s="54">
        <v>0.60000760225000005</v>
      </c>
      <c r="E14" s="54">
        <v>0.60000760225000005</v>
      </c>
      <c r="F14" s="54">
        <v>0.365490115999</v>
      </c>
      <c r="G14" s="54">
        <v>0.365490115999</v>
      </c>
      <c r="H14" s="45">
        <v>0.34</v>
      </c>
      <c r="I14" s="55">
        <v>0.34</v>
      </c>
      <c r="J14" s="55">
        <v>0.34</v>
      </c>
      <c r="K14" s="55">
        <v>0.34</v>
      </c>
      <c r="L14" s="45">
        <v>0.3</v>
      </c>
      <c r="M14" s="55">
        <v>0.3</v>
      </c>
      <c r="N14" s="55">
        <v>0.3</v>
      </c>
      <c r="O14" s="55">
        <v>0.3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0.33049067463589971</v>
      </c>
      <c r="D15" s="52">
        <f t="shared" si="0"/>
        <v>0.31946024764316078</v>
      </c>
      <c r="E15" s="52">
        <f t="shared" si="0"/>
        <v>0.31946024764316078</v>
      </c>
      <c r="F15" s="52">
        <f t="shared" si="0"/>
        <v>0.19459680599099957</v>
      </c>
      <c r="G15" s="52">
        <f t="shared" si="0"/>
        <v>0.19459680599099957</v>
      </c>
      <c r="H15" s="52">
        <f t="shared" si="0"/>
        <v>0.18102518000000001</v>
      </c>
      <c r="I15" s="52">
        <f t="shared" si="0"/>
        <v>0.18102518000000001</v>
      </c>
      <c r="J15" s="52">
        <f t="shared" si="0"/>
        <v>0.18102518000000001</v>
      </c>
      <c r="K15" s="52">
        <f t="shared" si="0"/>
        <v>0.18102518000000001</v>
      </c>
      <c r="L15" s="52">
        <f t="shared" si="0"/>
        <v>0.15972809999999998</v>
      </c>
      <c r="M15" s="52">
        <f t="shared" si="0"/>
        <v>0.15972809999999998</v>
      </c>
      <c r="N15" s="52">
        <f t="shared" si="0"/>
        <v>0.15972809999999998</v>
      </c>
      <c r="O15" s="52">
        <f t="shared" si="0"/>
        <v>0.15972809999999998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siI9OVZ7rzcog9LFgyG9B3dVfZ3agHS0x8oYgTuPQYSLJazOovVpy2IA9OtKB4tYU6dkUKBJ/Hw0PCVXsUsUSA==" saltValue="jNoufqi3iBh/Rl+yuI4q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0.62221205093785004</v>
      </c>
      <c r="D2" s="53">
        <v>0.37241107866666701</v>
      </c>
      <c r="E2" s="53"/>
      <c r="F2" s="53"/>
      <c r="G2" s="53"/>
    </row>
    <row r="3" spans="1:7" x14ac:dyDescent="0.25">
      <c r="B3" s="3" t="s">
        <v>130</v>
      </c>
      <c r="C3" s="53">
        <v>0.20359075312680699</v>
      </c>
      <c r="D3" s="53">
        <v>0.21027029933333299</v>
      </c>
      <c r="E3" s="53"/>
      <c r="F3" s="53"/>
      <c r="G3" s="53"/>
    </row>
    <row r="4" spans="1:7" x14ac:dyDescent="0.25">
      <c r="B4" s="3" t="s">
        <v>131</v>
      </c>
      <c r="C4" s="53">
        <v>0.13437244141764701</v>
      </c>
      <c r="D4" s="53">
        <v>0.36252068333333298</v>
      </c>
      <c r="E4" s="53">
        <v>0.88757533497280505</v>
      </c>
      <c r="F4" s="53">
        <v>0.62121049563089992</v>
      </c>
      <c r="G4" s="53"/>
    </row>
    <row r="5" spans="1:7" x14ac:dyDescent="0.25">
      <c r="B5" s="3" t="s">
        <v>132</v>
      </c>
      <c r="C5" s="52">
        <v>3.9824759505240899E-2</v>
      </c>
      <c r="D5" s="52">
        <v>5.4797932049902902E-2</v>
      </c>
      <c r="E5" s="52">
        <f>1-SUM(E2:E4)</f>
        <v>0.11242466502719495</v>
      </c>
      <c r="F5" s="52">
        <f>1-SUM(F2:F4)</f>
        <v>0.37878950436910008</v>
      </c>
      <c r="G5" s="52">
        <f>1-SUM(G2:G4)</f>
        <v>1</v>
      </c>
    </row>
  </sheetData>
  <sheetProtection algorithmName="SHA-512" hashValue="a3BsEs5X0tF5X5udIN2FRBlTfHSc4JuBZQlu336schZ2AI5bdsnzB1BIattbf3FZqpSNKnDCKYNApcOeMW0RDg==" saltValue="81Ua9Ld8hGJr3OUqiGz8H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jrftYptFs4cODKPitSKSO2s93tSh6tNkTFgvFamWvbdaD0X7so3722boDY5LUiTz1ijUF4rLhn8wTILfGMxFg==" saltValue="Mdi+BSqe64lYfI885X+DL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1pwf3fdE/rKhwgH7i/mDQBuTeF3CCdT7XSRO+dul0oFZIZvfgsIxhjP4UbxjCmnUjmSWwCNwq5e5YCEwv4zABw==" saltValue="vX/Jh8tVX/VCjBZHe9/wE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xVNhwIm9tFV/EnkWOIIab/1BAKqAtVxHMaHBNoeDIYvjL+3Mz+mruYZxZutpmw8XQnqfJq+GEsXONKq+qLdZJQ==" saltValue="FNVdYLTsSE8PiXPJD5LTY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16GKzEcPXOg9pNW7CSwBoqrkAsDwoqjQ4EHGf0XV5Osh/2S/hrWpp8lvHODRAaRESx9RUKwrxpeu1WeVEASsRA==" saltValue="i4IcJDwfdimG22xl5Uysy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2024-03-18T01:25:28Z</dcterms:modified>
</cp:coreProperties>
</file>