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D9FB2AF-0CFD-4A7A-8A74-C859B856A5C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29" i="2"/>
  <c r="A21" i="2"/>
  <c r="H11" i="2"/>
  <c r="G11" i="2"/>
  <c r="H10" i="2"/>
  <c r="G10" i="2"/>
  <c r="I10" i="2" s="1"/>
  <c r="H9" i="2"/>
  <c r="G9" i="2"/>
  <c r="I9" i="2" s="1"/>
  <c r="H8" i="2"/>
  <c r="G8" i="2"/>
  <c r="H7" i="2"/>
  <c r="G7" i="2"/>
  <c r="H6" i="2"/>
  <c r="G6" i="2"/>
  <c r="I6" i="2" s="1"/>
  <c r="H5" i="2"/>
  <c r="G5" i="2"/>
  <c r="I5" i="2" s="1"/>
  <c r="H4" i="2"/>
  <c r="G4" i="2"/>
  <c r="H3" i="2"/>
  <c r="G3" i="2"/>
  <c r="H2" i="2"/>
  <c r="G2" i="2"/>
  <c r="I2" i="2" s="1"/>
  <c r="A2" i="2"/>
  <c r="A39" i="2" s="1"/>
  <c r="C33" i="1"/>
  <c r="C20" i="1"/>
  <c r="A37" i="2" l="1"/>
  <c r="I3" i="2"/>
  <c r="I7" i="2"/>
  <c r="I11" i="2"/>
  <c r="I4" i="2"/>
  <c r="I8" i="2"/>
  <c r="A13" i="2"/>
  <c r="A18" i="2"/>
  <c r="A19" i="2"/>
  <c r="A27" i="2"/>
  <c r="A35" i="2"/>
  <c r="A12" i="2"/>
  <c r="A20" i="2"/>
  <c r="A28" i="2"/>
  <c r="A36" i="2"/>
  <c r="A22" i="2"/>
  <c r="A40" i="2"/>
  <c r="A30" i="2"/>
  <c r="A14" i="2"/>
  <c r="A38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<sst xmlns="http://schemas.openxmlformats.org/spreadsheetml/2006/main" count="2092" uniqueCount="337">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</sst>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1903094.578125</v>
      </c>
    </row>
    <row r="8" spans="1:3" ht="15" customHeight="1" x14ac:dyDescent="0.25">
      <c r="B8" s="5" t="s">
        <v>19</v>
      </c>
      <c r="C8" s="44">
        <v>8.6999999999999994E-2</v>
      </c>
    </row>
    <row r="9" spans="1:3" ht="15" customHeight="1" x14ac:dyDescent="0.25">
      <c r="B9" s="5" t="s">
        <v>20</v>
      </c>
      <c r="C9" s="45">
        <v>2.5000000000000001E-2</v>
      </c>
    </row>
    <row r="10" spans="1:3" ht="15" customHeight="1" x14ac:dyDescent="0.25">
      <c r="B10" s="5" t="s">
        <v>21</v>
      </c>
      <c r="C10" s="45">
        <v>0.42616619110107401</v>
      </c>
    </row>
    <row r="11" spans="1:3" ht="15" customHeight="1" x14ac:dyDescent="0.25">
      <c r="B11" s="5" t="s">
        <v>22</v>
      </c>
      <c r="C11" s="45">
        <v>0.86199999999999999</v>
      </c>
    </row>
    <row r="12" spans="1:3" ht="15" customHeight="1" x14ac:dyDescent="0.25">
      <c r="B12" s="5" t="s">
        <v>23</v>
      </c>
      <c r="C12" s="45">
        <v>0.52</v>
      </c>
    </row>
    <row r="13" spans="1:3" ht="15" customHeight="1" x14ac:dyDescent="0.25">
      <c r="B13" s="5" t="s">
        <v>24</v>
      </c>
      <c r="C13" s="45">
        <v>0.34399999999999997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0.1226</v>
      </c>
    </row>
    <row r="24" spans="1:3" ht="15" customHeight="1" x14ac:dyDescent="0.25">
      <c r="B24" s="15" t="s">
        <v>33</v>
      </c>
      <c r="C24" s="45">
        <v>0.47810000000000002</v>
      </c>
    </row>
    <row r="25" spans="1:3" ht="15" customHeight="1" x14ac:dyDescent="0.25">
      <c r="B25" s="15" t="s">
        <v>34</v>
      </c>
      <c r="C25" s="45">
        <v>0.32329999999999998</v>
      </c>
    </row>
    <row r="26" spans="1:3" ht="15" customHeight="1" x14ac:dyDescent="0.25">
      <c r="B26" s="15" t="s">
        <v>35</v>
      </c>
      <c r="C26" s="45">
        <v>7.5999999999999998E-2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0.31902004277447799</v>
      </c>
    </row>
    <row r="30" spans="1:3" ht="14.25" customHeight="1" x14ac:dyDescent="0.25">
      <c r="B30" s="25" t="s">
        <v>38</v>
      </c>
      <c r="C30" s="99">
        <v>3.8927695356885797E-2</v>
      </c>
    </row>
    <row r="31" spans="1:3" ht="14.25" customHeight="1" x14ac:dyDescent="0.25">
      <c r="B31" s="25" t="s">
        <v>39</v>
      </c>
      <c r="C31" s="99">
        <v>8.8909302312887295E-2</v>
      </c>
    </row>
    <row r="32" spans="1:3" ht="14.25" customHeight="1" x14ac:dyDescent="0.25">
      <c r="B32" s="25" t="s">
        <v>40</v>
      </c>
      <c r="C32" s="99">
        <v>0.55314295955574899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12.166279579710499</v>
      </c>
    </row>
    <row r="38" spans="1:5" ht="15" customHeight="1" x14ac:dyDescent="0.25">
      <c r="B38" s="11" t="s">
        <v>45</v>
      </c>
      <c r="C38" s="43">
        <v>20.7475156404135</v>
      </c>
      <c r="D38" s="12"/>
      <c r="E38" s="13"/>
    </row>
    <row r="39" spans="1:5" ht="15" customHeight="1" x14ac:dyDescent="0.25">
      <c r="B39" s="11" t="s">
        <v>46</v>
      </c>
      <c r="C39" s="43">
        <v>24.519627144447099</v>
      </c>
      <c r="D39" s="12"/>
      <c r="E39" s="12"/>
    </row>
    <row r="40" spans="1:5" ht="15" customHeight="1" x14ac:dyDescent="0.25">
      <c r="B40" s="11" t="s">
        <v>47</v>
      </c>
      <c r="C40" s="100">
        <v>0.95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12.74327555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1.17413E-2</v>
      </c>
      <c r="D45" s="12"/>
    </row>
    <row r="46" spans="1:5" ht="15.75" customHeight="1" x14ac:dyDescent="0.25">
      <c r="B46" s="11" t="s">
        <v>52</v>
      </c>
      <c r="C46" s="45">
        <v>9.3026300000000006E-2</v>
      </c>
      <c r="D46" s="12"/>
    </row>
    <row r="47" spans="1:5" ht="15.75" customHeight="1" x14ac:dyDescent="0.25">
      <c r="B47" s="11" t="s">
        <v>53</v>
      </c>
      <c r="C47" s="45">
        <v>0.16561770000000001</v>
      </c>
      <c r="D47" s="12"/>
      <c r="E47" s="13"/>
    </row>
    <row r="48" spans="1:5" ht="15" customHeight="1" x14ac:dyDescent="0.25">
      <c r="B48" s="11" t="s">
        <v>54</v>
      </c>
      <c r="C48" s="46">
        <v>0.72961470000000006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0.55069000000000001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0.10957712999999999</v>
      </c>
    </row>
    <row r="63" spans="1:4" ht="15.75" customHeight="1" x14ac:dyDescent="0.3">
      <c r="A63" s="4"/>
    </row>
  </sheetData>
  <sheetProtection algorithmName="SHA-512" hashValue="IY0nQ8BlAbKT8HsCcID5SVAUVlUOsaLlzPm1AmKkp/PnEiybwwpzGu7q7XUgYbQr5B0jYYidHYIOKZ5W6tPUVQ==" saltValue="UABM+8SxUXDZkgNKeW4q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0.16082018241882301</v>
      </c>
      <c r="C2" s="98">
        <v>0.95</v>
      </c>
      <c r="D2" s="56">
        <v>58.046796887133439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39.880519812243307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414.67441286273032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0.574003752057752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13.01281925603921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13.01281925603921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13.01281925603921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13.01281925603921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13.01281925603921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13.01281925603921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0.22623391461523201</v>
      </c>
      <c r="C16" s="98">
        <v>0.95</v>
      </c>
      <c r="D16" s="56">
        <v>0.71958505593456223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9.5596491969757462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9.5596491969757462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5.8038420680000001E-2</v>
      </c>
      <c r="C21" s="98">
        <v>0.95</v>
      </c>
      <c r="D21" s="56">
        <v>7.0854510124004477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22.45630615654899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4.2000000000000003E-2</v>
      </c>
      <c r="C23" s="98">
        <v>0.95</v>
      </c>
      <c r="D23" s="56">
        <v>4.2797375448782464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0.48639321707995198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0.20624136581420899</v>
      </c>
      <c r="C27" s="98">
        <v>0.95</v>
      </c>
      <c r="D27" s="56">
        <v>18.574405815047299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0.48848520000000001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113.6877099192675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1.3899999999999999E-2</v>
      </c>
      <c r="C31" s="98">
        <v>0.95</v>
      </c>
      <c r="D31" s="56">
        <v>0.15047472246892171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0.51996969999999998</v>
      </c>
      <c r="C32" s="98">
        <v>0.95</v>
      </c>
      <c r="D32" s="56">
        <v>1.545126983877527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0.65063135075419498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0.26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1.2819220311939701E-2</v>
      </c>
      <c r="C38" s="98">
        <v>0.95</v>
      </c>
      <c r="D38" s="56">
        <v>7.1150145338447288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0.59367320000000001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nJyq8b9vun4G9zVAgcJprCIUqck5BUnN+eGHWKPNwNdECbjADjXq/XSky+Xauu/PCymIN4JeAj9FWVdGdVhkLg==" saltValue="I516UJIcVcBtatBmdO5i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w86P3WBm/pD45lhvBlvPC1U2ZqQHdKrW/Kmbz3k6HwfwIIZ95NLPMuSsN+7RTmo8Re5fbNsOqH6OeeOMoy3f5w==" saltValue="3PML6EIiV7qtQ0uFgdrHb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QeWDejAoSCh3/OUYb9e6FRYtfb0HccsX8jZXsaOdE8eRKmRpqq5fe24wGbHXFzfhue4YvqzRfOrWMPVn13Q8fw==" saltValue="jqFqKvwsDKeIelleT7vf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1.90800458192825E-2</v>
      </c>
      <c r="C3" s="21">
        <f>frac_mam_1_5months * 2.6</f>
        <v>1.90800458192825E-2</v>
      </c>
      <c r="D3" s="21">
        <f>frac_mam_6_11months * 2.6</f>
        <v>2.181455716490752E-2</v>
      </c>
      <c r="E3" s="21">
        <f>frac_mam_12_23months * 2.6</f>
        <v>2.698361203074446E-2</v>
      </c>
      <c r="F3" s="21">
        <f>frac_mam_24_59months * 2.6</f>
        <v>1.0831178817898142E-2</v>
      </c>
    </row>
    <row r="4" spans="1:6" ht="15.75" customHeight="1" x14ac:dyDescent="0.25">
      <c r="A4" s="3" t="s">
        <v>208</v>
      </c>
      <c r="B4" s="21">
        <f>frac_sam_1month * 2.6</f>
        <v>5.9327530208975595E-3</v>
      </c>
      <c r="C4" s="21">
        <f>frac_sam_1_5months * 2.6</f>
        <v>5.9327530208975595E-3</v>
      </c>
      <c r="D4" s="21">
        <f>frac_sam_6_11months * 2.6</f>
        <v>1.2831438216381202E-3</v>
      </c>
      <c r="E4" s="21">
        <f>frac_sam_12_23months * 2.6</f>
        <v>1.24847903498448E-3</v>
      </c>
      <c r="F4" s="21">
        <f>frac_sam_24_59months * 2.6</f>
        <v>4.5087812002747802E-3</v>
      </c>
    </row>
  </sheetData>
  <sheetProtection algorithmName="SHA-512" hashValue="TB1ghttdCutvv7dfou2A/VMXmxj1a8UzJVnAf6+FrFcApFj6nepeaU1AjJtodNkdTajcf4pOIJiEbGkIdWJ0FQ==" saltValue="rXxtK00O2DAJlOl1uJnf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8.6999999999999994E-2</v>
      </c>
      <c r="E2" s="60">
        <f>food_insecure</f>
        <v>8.6999999999999994E-2</v>
      </c>
      <c r="F2" s="60">
        <f>food_insecure</f>
        <v>8.6999999999999994E-2</v>
      </c>
      <c r="G2" s="60">
        <f>food_insecure</f>
        <v>8.6999999999999994E-2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8.6999999999999994E-2</v>
      </c>
      <c r="F5" s="60">
        <f>food_insecure</f>
        <v>8.6999999999999994E-2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8.6999999999999994E-2</v>
      </c>
      <c r="F8" s="60">
        <f>food_insecure</f>
        <v>8.6999999999999994E-2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8.6999999999999994E-2</v>
      </c>
      <c r="F9" s="60">
        <f>food_insecure</f>
        <v>8.6999999999999994E-2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0.52</v>
      </c>
      <c r="E10" s="60">
        <f>IF(ISBLANK(comm_deliv), frac_children_health_facility,1)</f>
        <v>0.52</v>
      </c>
      <c r="F10" s="60">
        <f>IF(ISBLANK(comm_deliv), frac_children_health_facility,1)</f>
        <v>0.52</v>
      </c>
      <c r="G10" s="60">
        <f>IF(ISBLANK(comm_deliv), frac_children_health_facility,1)</f>
        <v>0.52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8.6999999999999994E-2</v>
      </c>
      <c r="I15" s="60">
        <f>food_insecure</f>
        <v>8.6999999999999994E-2</v>
      </c>
      <c r="J15" s="60">
        <f>food_insecure</f>
        <v>8.6999999999999994E-2</v>
      </c>
      <c r="K15" s="60">
        <f>food_insecure</f>
        <v>8.6999999999999994E-2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0.86199999999999999</v>
      </c>
      <c r="I18" s="60">
        <f>frac_PW_health_facility</f>
        <v>0.86199999999999999</v>
      </c>
      <c r="J18" s="60">
        <f>frac_PW_health_facility</f>
        <v>0.86199999999999999</v>
      </c>
      <c r="K18" s="60">
        <f>frac_PW_health_facility</f>
        <v>0.86199999999999999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2.5000000000000001E-2</v>
      </c>
      <c r="I19" s="60">
        <f>frac_malaria_risk</f>
        <v>2.5000000000000001E-2</v>
      </c>
      <c r="J19" s="60">
        <f>frac_malaria_risk</f>
        <v>2.5000000000000001E-2</v>
      </c>
      <c r="K19" s="60">
        <f>frac_malaria_risk</f>
        <v>2.5000000000000001E-2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0.34399999999999997</v>
      </c>
      <c r="M24" s="60">
        <f>famplan_unmet_need</f>
        <v>0.34399999999999997</v>
      </c>
      <c r="N24" s="60">
        <f>famplan_unmet_need</f>
        <v>0.34399999999999997</v>
      </c>
      <c r="O24" s="60">
        <f>famplan_unmet_need</f>
        <v>0.34399999999999997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0.29166251004905708</v>
      </c>
      <c r="M25" s="60">
        <f>(1-food_insecure)*(0.49)+food_insecure*(0.7)</f>
        <v>0.50827</v>
      </c>
      <c r="N25" s="60">
        <f>(1-food_insecure)*(0.49)+food_insecure*(0.7)</f>
        <v>0.50827</v>
      </c>
      <c r="O25" s="60">
        <f>(1-food_insecure)*(0.49)+food_insecure*(0.7)</f>
        <v>0.50827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0.12499821859245305</v>
      </c>
      <c r="M26" s="60">
        <f>(1-food_insecure)*(0.21)+food_insecure*(0.3)</f>
        <v>0.21783000000000002</v>
      </c>
      <c r="N26" s="60">
        <f>(1-food_insecure)*(0.21)+food_insecure*(0.3)</f>
        <v>0.21783000000000002</v>
      </c>
      <c r="O26" s="60">
        <f>(1-food_insecure)*(0.21)+food_insecure*(0.3)</f>
        <v>0.21783000000000002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0.1571730802574158</v>
      </c>
      <c r="M27" s="60">
        <f>(1-food_insecure)*(0.3)</f>
        <v>0.27389999999999998</v>
      </c>
      <c r="N27" s="60">
        <f>(1-food_insecure)*(0.3)</f>
        <v>0.27389999999999998</v>
      </c>
      <c r="O27" s="60">
        <f>(1-food_insecure)*(0.3)</f>
        <v>0.27389999999999998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0.42616619110107401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2.5000000000000001E-2</v>
      </c>
      <c r="D34" s="60">
        <f t="shared" si="3"/>
        <v>2.5000000000000001E-2</v>
      </c>
      <c r="E34" s="60">
        <f t="shared" si="3"/>
        <v>2.5000000000000001E-2</v>
      </c>
      <c r="F34" s="60">
        <f t="shared" si="3"/>
        <v>2.5000000000000001E-2</v>
      </c>
      <c r="G34" s="60">
        <f t="shared" si="3"/>
        <v>2.5000000000000001E-2</v>
      </c>
      <c r="H34" s="60">
        <f t="shared" si="3"/>
        <v>2.5000000000000001E-2</v>
      </c>
      <c r="I34" s="60">
        <f t="shared" si="3"/>
        <v>2.5000000000000001E-2</v>
      </c>
      <c r="J34" s="60">
        <f t="shared" si="3"/>
        <v>2.5000000000000001E-2</v>
      </c>
      <c r="K34" s="60">
        <f t="shared" si="3"/>
        <v>2.5000000000000001E-2</v>
      </c>
      <c r="L34" s="60">
        <f t="shared" si="3"/>
        <v>2.5000000000000001E-2</v>
      </c>
      <c r="M34" s="60">
        <f t="shared" si="3"/>
        <v>2.5000000000000001E-2</v>
      </c>
      <c r="N34" s="60">
        <f t="shared" si="3"/>
        <v>2.5000000000000001E-2</v>
      </c>
      <c r="O34" s="60">
        <f t="shared" si="3"/>
        <v>2.5000000000000001E-2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5lQ2HvMSJCxVR7iOPgLqcJB3PUVX2c866JpN2BH683BiZ5e2N3ugGr0uChdGfejy+8o0977Af1Tj6113LE5+MQ==" saltValue="qu/t0urH3g13oTOJx4aJS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LAGEd07jhIcPs8xfHAQ/qV2UtJClDN6tR+6R0mAzAIdMIj0xDcmUdUyU1hYoqGUn6u49vy8fBOEbR1Vae8z3hA==" saltValue="6nl40jw+LoTRFb2EF8xgg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K0DxLVPibH+aSqaH7khnbg0VKPoczA3CrGGXXxxHyxYwQ0BZQXhmKjwHcP3Bw3CYZhphL4ZPZjaIdEKWPRsyg==" saltValue="6K8XDHlCxDh+7XD+o64Lh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+nkaNk3yfJZVJFm9vRkBu1noZXXVadoJ3qFS1olGYvK4aG16M95pS6pO7EcogYE6YUo3QWixch+/RPAmO9lSA==" saltValue="XisDuA+sZBgnb70VHV9AV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7n9AwlT0GuaMyG2MA+KzKZ7L1/XKvetj2HJZk35AY7PDNhbVRq71FYzj3wpNhMSOrVWdDrXtKkbIshLn3L0pZA==" saltValue="Yyf7hJaAetzXk9v2nG5MT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PVnx3RE/WvrNxB0ireeTYgRSYM+fXh76+SAeBb1JZH6oPog6vZoWOGOPJiRrZh+PP6o3zCct/EyqoB7DpdKlA==" saltValue="1f5XlbZpwVkEk1N0sBSdq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428099.10879999999</v>
      </c>
      <c r="C2" s="49">
        <v>955000</v>
      </c>
      <c r="D2" s="49">
        <v>1727000</v>
      </c>
      <c r="E2" s="49">
        <v>1332000</v>
      </c>
      <c r="F2" s="49">
        <v>954000</v>
      </c>
      <c r="G2" s="17">
        <f t="shared" ref="G2:G11" si="0">C2+D2+E2+F2</f>
        <v>4968000</v>
      </c>
      <c r="H2" s="17">
        <f t="shared" ref="H2:H11" si="1">(B2 + stillbirth*B2/(1000-stillbirth))/(1-abortion)</f>
        <v>492755.58013647923</v>
      </c>
      <c r="I2" s="17">
        <f t="shared" ref="I2:I11" si="2">G2-H2</f>
        <v>4475244.4198635211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428987.51479999989</v>
      </c>
      <c r="C3" s="50">
        <v>951000</v>
      </c>
      <c r="D3" s="50">
        <v>1757000</v>
      </c>
      <c r="E3" s="50">
        <v>1367000</v>
      </c>
      <c r="F3" s="50">
        <v>993000</v>
      </c>
      <c r="G3" s="17">
        <f t="shared" si="0"/>
        <v>5068000</v>
      </c>
      <c r="H3" s="17">
        <f t="shared" si="1"/>
        <v>493778.16347040347</v>
      </c>
      <c r="I3" s="17">
        <f t="shared" si="2"/>
        <v>4574221.8365295967</v>
      </c>
    </row>
    <row r="4" spans="1:9" ht="15.75" customHeight="1" x14ac:dyDescent="0.25">
      <c r="A4" s="5">
        <f t="shared" si="3"/>
        <v>2023</v>
      </c>
      <c r="B4" s="49">
        <v>429627.63599999988</v>
      </c>
      <c r="C4" s="50">
        <v>945000</v>
      </c>
      <c r="D4" s="50">
        <v>1784000</v>
      </c>
      <c r="E4" s="50">
        <v>1403000</v>
      </c>
      <c r="F4" s="50">
        <v>1032000</v>
      </c>
      <c r="G4" s="17">
        <f t="shared" si="0"/>
        <v>5164000</v>
      </c>
      <c r="H4" s="17">
        <f t="shared" si="1"/>
        <v>494514.96316650143</v>
      </c>
      <c r="I4" s="17">
        <f t="shared" si="2"/>
        <v>4669485.0368334986</v>
      </c>
    </row>
    <row r="5" spans="1:9" ht="15.75" customHeight="1" x14ac:dyDescent="0.25">
      <c r="A5" s="5">
        <f t="shared" si="3"/>
        <v>2024</v>
      </c>
      <c r="B5" s="49">
        <v>429997.12559999991</v>
      </c>
      <c r="C5" s="50">
        <v>939000</v>
      </c>
      <c r="D5" s="50">
        <v>1808000</v>
      </c>
      <c r="E5" s="50">
        <v>1440000</v>
      </c>
      <c r="F5" s="50">
        <v>1070000</v>
      </c>
      <c r="G5" s="17">
        <f t="shared" si="0"/>
        <v>5257000</v>
      </c>
      <c r="H5" s="17">
        <f t="shared" si="1"/>
        <v>494940.2573529639</v>
      </c>
      <c r="I5" s="17">
        <f t="shared" si="2"/>
        <v>4762059.742647036</v>
      </c>
    </row>
    <row r="6" spans="1:9" ht="15.75" customHeight="1" x14ac:dyDescent="0.25">
      <c r="A6" s="5">
        <f t="shared" si="3"/>
        <v>2025</v>
      </c>
      <c r="B6" s="49">
        <v>430097.10200000001</v>
      </c>
      <c r="C6" s="50">
        <v>938000</v>
      </c>
      <c r="D6" s="50">
        <v>1827000</v>
      </c>
      <c r="E6" s="50">
        <v>1476000</v>
      </c>
      <c r="F6" s="50">
        <v>1105000</v>
      </c>
      <c r="G6" s="17">
        <f t="shared" si="0"/>
        <v>5346000</v>
      </c>
      <c r="H6" s="17">
        <f t="shared" si="1"/>
        <v>495055.33334347483</v>
      </c>
      <c r="I6" s="17">
        <f t="shared" si="2"/>
        <v>4850944.6666565249</v>
      </c>
    </row>
    <row r="7" spans="1:9" ht="15.75" customHeight="1" x14ac:dyDescent="0.25">
      <c r="A7" s="5">
        <f t="shared" si="3"/>
        <v>2026</v>
      </c>
      <c r="B7" s="49">
        <v>430086.20039999997</v>
      </c>
      <c r="C7" s="50">
        <v>938000</v>
      </c>
      <c r="D7" s="50">
        <v>1842000</v>
      </c>
      <c r="E7" s="50">
        <v>1515000</v>
      </c>
      <c r="F7" s="50">
        <v>1140000</v>
      </c>
      <c r="G7" s="17">
        <f t="shared" si="0"/>
        <v>5435000</v>
      </c>
      <c r="H7" s="17">
        <f t="shared" si="1"/>
        <v>495042.78525794507</v>
      </c>
      <c r="I7" s="17">
        <f t="shared" si="2"/>
        <v>4939957.2147420552</v>
      </c>
    </row>
    <row r="8" spans="1:9" ht="15.75" customHeight="1" x14ac:dyDescent="0.25">
      <c r="A8" s="5">
        <f t="shared" si="3"/>
        <v>2027</v>
      </c>
      <c r="B8" s="49">
        <v>429814.67200000002</v>
      </c>
      <c r="C8" s="50">
        <v>943000</v>
      </c>
      <c r="D8" s="50">
        <v>1854000</v>
      </c>
      <c r="E8" s="50">
        <v>1553000</v>
      </c>
      <c r="F8" s="50">
        <v>1173000</v>
      </c>
      <c r="G8" s="17">
        <f t="shared" si="0"/>
        <v>5523000</v>
      </c>
      <c r="H8" s="17">
        <f t="shared" si="1"/>
        <v>494730.24750321684</v>
      </c>
      <c r="I8" s="17">
        <f t="shared" si="2"/>
        <v>5028269.7524967827</v>
      </c>
    </row>
    <row r="9" spans="1:9" ht="15.75" customHeight="1" x14ac:dyDescent="0.25">
      <c r="A9" s="5">
        <f t="shared" si="3"/>
        <v>2028</v>
      </c>
      <c r="B9" s="49">
        <v>429283.6081999999</v>
      </c>
      <c r="C9" s="50">
        <v>949000</v>
      </c>
      <c r="D9" s="50">
        <v>1860000</v>
      </c>
      <c r="E9" s="50">
        <v>1591000</v>
      </c>
      <c r="F9" s="50">
        <v>1204000</v>
      </c>
      <c r="G9" s="17">
        <f t="shared" si="0"/>
        <v>5604000</v>
      </c>
      <c r="H9" s="17">
        <f t="shared" si="1"/>
        <v>494118.97631512198</v>
      </c>
      <c r="I9" s="17">
        <f t="shared" si="2"/>
        <v>5109881.0236848779</v>
      </c>
    </row>
    <row r="10" spans="1:9" ht="15.75" customHeight="1" x14ac:dyDescent="0.25">
      <c r="A10" s="5">
        <f t="shared" si="3"/>
        <v>2029</v>
      </c>
      <c r="B10" s="49">
        <v>428453.0627999999</v>
      </c>
      <c r="C10" s="50">
        <v>956000</v>
      </c>
      <c r="D10" s="50">
        <v>1865000</v>
      </c>
      <c r="E10" s="50">
        <v>1628000</v>
      </c>
      <c r="F10" s="50">
        <v>1236000</v>
      </c>
      <c r="G10" s="17">
        <f t="shared" si="0"/>
        <v>5685000</v>
      </c>
      <c r="H10" s="17">
        <f t="shared" si="1"/>
        <v>493162.99235721584</v>
      </c>
      <c r="I10" s="17">
        <f t="shared" si="2"/>
        <v>5191837.0076427842</v>
      </c>
    </row>
    <row r="11" spans="1:9" ht="15.75" customHeight="1" x14ac:dyDescent="0.25">
      <c r="A11" s="5">
        <f t="shared" si="3"/>
        <v>2030</v>
      </c>
      <c r="B11" s="49">
        <v>427346.46500000003</v>
      </c>
      <c r="C11" s="50">
        <v>964000</v>
      </c>
      <c r="D11" s="50">
        <v>1868000</v>
      </c>
      <c r="E11" s="50">
        <v>1662000</v>
      </c>
      <c r="F11" s="50">
        <v>1269000</v>
      </c>
      <c r="G11" s="17">
        <f t="shared" si="0"/>
        <v>5763000</v>
      </c>
      <c r="H11" s="17">
        <f t="shared" si="1"/>
        <v>491889.26337785606</v>
      </c>
      <c r="I11" s="17">
        <f t="shared" si="2"/>
        <v>5271110.7366221435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6LYWtrYCmjbGdUmpsX0ylZDf1kUHN4Sy4+ffAsMgC7XfsUyG4H1iZ9xDgKL+s+gJoXGYkdPEGwwKcTRqWVRGg==" saltValue="SZMnfwPJkulVgxv7vTd6H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101.63036112038905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101.63036112038905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3.9653592870615437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3.9653592870615437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3.9206987535087534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3.9206987535087534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2.2863233777130314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2.2863233777130314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10.66685373074832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10.66685373074832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W5/p9tJRo7TtyBu4fKMbpmFuo0XTxZz8aIxX0p4dUbdrxDiZCz8bdCobVxPdrFZr6Fn/QSfwiLa5xdtz9fwI/w==" saltValue="NpYiOuje99gCHwcREI1aA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SfbK7KOozRB24T7OD9zEygIAO1Qi0eeBFa1vH+oTmKbD+gCI2tkjaC904yLg0prgNJuU19voBd0+4sjUAmVSjA==" saltValue="tiw7iusjXxMWM1Ae9C7y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xzSMsMutxpxinkr+WU9na0rTqpcGVGhkQOo5g5oMJcFLxoydZOV0LcYxl3N1FwpzpnNVsnw5k/+YjQaiUsCMA==" saltValue="JfTNDA+CGTZbxHTJjM1p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0.53579744685088615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0.46393297696676439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0.82642526271336392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0.78117842671401216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0.82642526271336392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0.78117842671401216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0.33780505925745435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0.27666895675074832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0.78628435104701688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0.7339424166237396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0.78628435104701688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0.7339424166237396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0.88188657834868378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0.8484459159047153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0.8678069562422841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0.83114328414906191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0.8678069562422841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0.83114328414906191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rXkWroxphNO5dW6aU0Hi0wWQb/415qptgdIptbu5x0jo9gTcmERJgmAS1pKHQi/UwtVhrw9T+45wXreI7pIXPQ==" saltValue="ll4gGlgpgnGz5T+G9CpQ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XhE0mqhWDjByEVEXJQucP9ZtQd3Zz75szTvztenVd3wAr9hKBlDfoXzvRRl3f99mO+COc4xUuDFJxZ5IdqM3XA==" saltValue="WhzHCZTu+kQFPfy02buk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0.48815635804699609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0.62523576922889124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0.62523576922889124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0.65853658536585358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0.65853658536585358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0.65853658536585358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0.65853658536585358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0.68380160809467883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0.68380160809467883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0.68380160809467883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0.68380160809467883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0.59735332234822558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0.72185153132452839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0.72185153132452839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0.77085242896425299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0.77085242896425299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0.77085242896425299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0.77085242896425299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0.30332749145979404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0.43234566251500778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0.43234566251500778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0.46820809248554918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0.46820809248554918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0.46820809248554918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0.46820809248554918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0.49679480167151646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0.49679480167151646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0.49679480167151646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0.49679480167151646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0.46392599373767385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0.60220663589555912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0.60220663589555912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0.63636363636363646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0.63636363636363646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0.63636363636363646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0.63636363636363646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0.66242826600652627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0.66242826600652627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0.66242826600652627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0.66242826600652627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0.9230305434003705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0.95449971609253226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0.95449971609253226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0.96039603960396036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0.96039603960396036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0.96039603960396036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0.96039603960396036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0.96452936377502163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0.96452936377502163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0.96452936377502163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0.96452936377502163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0.81007567952752702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0.88181354465209594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0.88181354465209594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0.89610389610389607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0.89610389610389607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0.89610389610389607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0.89610389610389607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0.90629246122850593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0.90629246122850593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0.90629246122850593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0.90629246122850593</v>
      </c>
    </row>
  </sheetData>
  <sheetProtection algorithmName="SHA-512" hashValue="QTMUEA2OlkrUcsUh2Mjf+++dL4I1FG7xKqWcYvNXQCKeGfhBfAtJ8o/jnOp6lWtymwgVdrRQsfY/eehisja9rg==" saltValue="W28Ry+ow+IWcZndDQLv5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0.75145327752498614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0.75178759623703217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0.75179008534565595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0.75155576034787153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0.75050306159149649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0.75030451229311701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0.74992832939867371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0.75110009271150946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0.64883031893451837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0.64923824231212679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0.64924127999294035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0.6489553487702493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0.64767171834229309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0.64742977941267577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0.64697153266775687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0.64839953859391997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0.86179710755050543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0.86201025839376944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0.86201184505353889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0.86186245624657576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0.86119082045562212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0.86106404965815897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0.86082378080147259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0.86157183680736993</v>
      </c>
    </row>
  </sheetData>
  <sheetProtection algorithmName="SHA-512" hashValue="50aCvmVjTQV8tvkA9wLZ3cOFuxpEOnALOJ5ija3082yxhcPcQei2vCYQF8UJCyYsmiX44aDB5h/Tw2S8sIJDyw==" saltValue="y/kAz6CvPEBC8dzS1qtlC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Rjj4h6Y/yQwhgYRL7LzIYI54wvcrp3ZDThIcdqsbP1Ccy4UFsgjLdchNUozdUU1MPUmM6PfaM7f8/X82iFKXUQ==" saltValue="ebH4WVnyYHY44hCtQ7sr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HdaBw93yAieVRDMUdhH5rCoNlB/1nCKPIM4BKrvR1se+RXU0hww7nRoBP9Q2aBaAsgO82TEiPfKULLHCgiyCmg==" saltValue="e0XuaIUwF4fTAHKFYLMkl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3.5130817819071071E-3</v>
      </c>
    </row>
    <row r="4" spans="1:8" ht="15.75" customHeight="1" x14ac:dyDescent="0.25">
      <c r="B4" s="19" t="s">
        <v>79</v>
      </c>
      <c r="C4" s="101">
        <v>0.16756844370482921</v>
      </c>
    </row>
    <row r="5" spans="1:8" ht="15.75" customHeight="1" x14ac:dyDescent="0.25">
      <c r="B5" s="19" t="s">
        <v>80</v>
      </c>
      <c r="C5" s="101">
        <v>5.9256639761155201E-2</v>
      </c>
    </row>
    <row r="6" spans="1:8" ht="15.75" customHeight="1" x14ac:dyDescent="0.25">
      <c r="B6" s="19" t="s">
        <v>81</v>
      </c>
      <c r="C6" s="101">
        <v>0.25038142372736832</v>
      </c>
    </row>
    <row r="7" spans="1:8" ht="15.75" customHeight="1" x14ac:dyDescent="0.25">
      <c r="B7" s="19" t="s">
        <v>82</v>
      </c>
      <c r="C7" s="101">
        <v>0.2720050554315106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0.16469480841599021</v>
      </c>
    </row>
    <row r="10" spans="1:8" ht="15.75" customHeight="1" x14ac:dyDescent="0.25">
      <c r="B10" s="19" t="s">
        <v>85</v>
      </c>
      <c r="C10" s="101">
        <v>8.2580547177239449E-2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0.12851167891428611</v>
      </c>
      <c r="D14" s="55">
        <v>0.12851167891428611</v>
      </c>
      <c r="E14" s="55">
        <v>0.12851167891428611</v>
      </c>
      <c r="F14" s="55">
        <v>0.12851167891428611</v>
      </c>
    </row>
    <row r="15" spans="1:8" ht="15.75" customHeight="1" x14ac:dyDescent="0.25">
      <c r="B15" s="19" t="s">
        <v>88</v>
      </c>
      <c r="C15" s="101">
        <v>0.2313318942047054</v>
      </c>
      <c r="D15" s="101">
        <v>0.2313318942047054</v>
      </c>
      <c r="E15" s="101">
        <v>0.2313318942047054</v>
      </c>
      <c r="F15" s="101">
        <v>0.2313318942047054</v>
      </c>
    </row>
    <row r="16" spans="1:8" ht="15.75" customHeight="1" x14ac:dyDescent="0.25">
      <c r="B16" s="19" t="s">
        <v>89</v>
      </c>
      <c r="C16" s="101">
        <v>1.8676624864544359E-2</v>
      </c>
      <c r="D16" s="101">
        <v>1.8676624864544359E-2</v>
      </c>
      <c r="E16" s="101">
        <v>1.8676624864544359E-2</v>
      </c>
      <c r="F16" s="101">
        <v>1.8676624864544359E-2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1.634135391309763E-4</v>
      </c>
      <c r="D18" s="101">
        <v>1.634135391309763E-4</v>
      </c>
      <c r="E18" s="101">
        <v>1.634135391309763E-4</v>
      </c>
      <c r="F18" s="101">
        <v>1.634135391309763E-4</v>
      </c>
    </row>
    <row r="19" spans="1:8" ht="15.75" customHeight="1" x14ac:dyDescent="0.25">
      <c r="B19" s="19" t="s">
        <v>92</v>
      </c>
      <c r="C19" s="101">
        <v>9.4909045367079694E-3</v>
      </c>
      <c r="D19" s="101">
        <v>9.4909045367079694E-3</v>
      </c>
      <c r="E19" s="101">
        <v>9.4909045367079694E-3</v>
      </c>
      <c r="F19" s="101">
        <v>9.4909045367079694E-3</v>
      </c>
    </row>
    <row r="20" spans="1:8" ht="15.75" customHeight="1" x14ac:dyDescent="0.25">
      <c r="B20" s="19" t="s">
        <v>93</v>
      </c>
      <c r="C20" s="101">
        <v>2.856694943415029E-2</v>
      </c>
      <c r="D20" s="101">
        <v>2.856694943415029E-2</v>
      </c>
      <c r="E20" s="101">
        <v>2.856694943415029E-2</v>
      </c>
      <c r="F20" s="101">
        <v>2.856694943415029E-2</v>
      </c>
    </row>
    <row r="21" spans="1:8" ht="15.75" customHeight="1" x14ac:dyDescent="0.25">
      <c r="B21" s="19" t="s">
        <v>94</v>
      </c>
      <c r="C21" s="101">
        <v>0.16413390907093331</v>
      </c>
      <c r="D21" s="101">
        <v>0.16413390907093331</v>
      </c>
      <c r="E21" s="101">
        <v>0.16413390907093331</v>
      </c>
      <c r="F21" s="101">
        <v>0.16413390907093331</v>
      </c>
    </row>
    <row r="22" spans="1:8" ht="15.75" customHeight="1" x14ac:dyDescent="0.25">
      <c r="B22" s="19" t="s">
        <v>95</v>
      </c>
      <c r="C22" s="101">
        <v>0.41912462543554152</v>
      </c>
      <c r="D22" s="101">
        <v>0.41912462543554152</v>
      </c>
      <c r="E22" s="101">
        <v>0.41912462543554152</v>
      </c>
      <c r="F22" s="101">
        <v>0.41912462543554152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4.9290206000000003E-2</v>
      </c>
    </row>
    <row r="27" spans="1:8" ht="15.75" customHeight="1" x14ac:dyDescent="0.25">
      <c r="B27" s="19" t="s">
        <v>102</v>
      </c>
      <c r="C27" s="101">
        <v>2.8242382999999999E-2</v>
      </c>
    </row>
    <row r="28" spans="1:8" ht="15.75" customHeight="1" x14ac:dyDescent="0.25">
      <c r="B28" s="19" t="s">
        <v>103</v>
      </c>
      <c r="C28" s="101">
        <v>0.34948395100000001</v>
      </c>
    </row>
    <row r="29" spans="1:8" ht="15.75" customHeight="1" x14ac:dyDescent="0.25">
      <c r="B29" s="19" t="s">
        <v>104</v>
      </c>
      <c r="C29" s="101">
        <v>0.20214362399999999</v>
      </c>
    </row>
    <row r="30" spans="1:8" ht="15.75" customHeight="1" x14ac:dyDescent="0.25">
      <c r="B30" s="19" t="s">
        <v>2</v>
      </c>
      <c r="C30" s="101">
        <v>0.105324062</v>
      </c>
    </row>
    <row r="31" spans="1:8" ht="15.75" customHeight="1" x14ac:dyDescent="0.25">
      <c r="B31" s="19" t="s">
        <v>105</v>
      </c>
      <c r="C31" s="101">
        <v>5.5211837999999999E-2</v>
      </c>
    </row>
    <row r="32" spans="1:8" ht="15.75" customHeight="1" x14ac:dyDescent="0.25">
      <c r="B32" s="19" t="s">
        <v>106</v>
      </c>
      <c r="C32" s="101">
        <v>8.5237639999999996E-3</v>
      </c>
    </row>
    <row r="33" spans="2:3" ht="15.75" customHeight="1" x14ac:dyDescent="0.25">
      <c r="B33" s="19" t="s">
        <v>107</v>
      </c>
      <c r="C33" s="101">
        <v>0.16815316199999999</v>
      </c>
    </row>
    <row r="34" spans="2:3" ht="15.75" customHeight="1" x14ac:dyDescent="0.25">
      <c r="B34" s="19" t="s">
        <v>108</v>
      </c>
      <c r="C34" s="101">
        <v>3.3627008999999999E-2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IRY+vo7PbixPPggWzmAQM9DtwnhgjTQgnqO23Y0JdRka8Alx9IgMjPTFK9xIAtSVA0DRI9qcsJgxJfemK2pu/g==" saltValue="dIE0VItWIyhGHJPQh0qRz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0.30287646006677471</v>
      </c>
      <c r="D2" s="52">
        <f>IFERROR(1-_xlfn.NORM.DIST(_xlfn.NORM.INV(SUM(D4:D5), 0, 1) + 1, 0, 1, TRUE), "")</f>
        <v>0.30287646006677471</v>
      </c>
      <c r="E2" s="52">
        <f>IFERROR(1-_xlfn.NORM.DIST(_xlfn.NORM.INV(SUM(E4:E5), 0, 1) + 1, 0, 1, TRUE), "")</f>
        <v>0.26872002694585162</v>
      </c>
      <c r="F2" s="52">
        <f>IFERROR(1-_xlfn.NORM.DIST(_xlfn.NORM.INV(SUM(F4:F5), 0, 1) + 1, 0, 1, TRUE), "")</f>
        <v>0.15078539860395579</v>
      </c>
      <c r="G2" s="52">
        <f>IFERROR(1-_xlfn.NORM.DIST(_xlfn.NORM.INV(SUM(G4:G5), 0, 1) + 1, 0, 1, TRUE), "")</f>
        <v>0.16095224386090434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0.38287903864051948</v>
      </c>
      <c r="D3" s="52">
        <f>IFERROR(_xlfn.NORM.DIST(_xlfn.NORM.INV(SUM(D4:D5), 0, 1) + 1, 0, 1, TRUE) - SUM(D4:D5), "")</f>
        <v>0.38287903864051948</v>
      </c>
      <c r="E3" s="52">
        <f>IFERROR(_xlfn.NORM.DIST(_xlfn.NORM.INV(SUM(E4:E5), 0, 1) + 1, 0, 1, TRUE) - SUM(E4:E5), "")</f>
        <v>0.38053547974846536</v>
      </c>
      <c r="F3" s="52">
        <f>IFERROR(_xlfn.NORM.DIST(_xlfn.NORM.INV(SUM(F4:F5), 0, 1) + 1, 0, 1, TRUE) - SUM(F4:F5), "")</f>
        <v>0.33602369117589725</v>
      </c>
      <c r="G3" s="52">
        <f>IFERROR(_xlfn.NORM.DIST(_xlfn.NORM.INV(SUM(G4:G5), 0, 1) + 1, 0, 1, TRUE) - SUM(G4:G5), "")</f>
        <v>0.34281698996191867</v>
      </c>
    </row>
    <row r="4" spans="1:15" ht="15.75" customHeight="1" x14ac:dyDescent="0.25">
      <c r="B4" s="5" t="s">
        <v>114</v>
      </c>
      <c r="C4" s="45">
        <v>0.22817276418209101</v>
      </c>
      <c r="D4" s="53">
        <v>0.22817276418209101</v>
      </c>
      <c r="E4" s="53">
        <v>0.244585171341896</v>
      </c>
      <c r="F4" s="53">
        <v>0.30018362402915999</v>
      </c>
      <c r="G4" s="53">
        <v>0.31933081150054898</v>
      </c>
    </row>
    <row r="5" spans="1:15" ht="15.75" customHeight="1" x14ac:dyDescent="0.25">
      <c r="B5" s="5" t="s">
        <v>115</v>
      </c>
      <c r="C5" s="45">
        <v>8.607173711061479E-2</v>
      </c>
      <c r="D5" s="53">
        <v>8.607173711061479E-2</v>
      </c>
      <c r="E5" s="53">
        <v>0.106159321963787</v>
      </c>
      <c r="F5" s="53">
        <v>0.21300728619098699</v>
      </c>
      <c r="G5" s="53">
        <v>0.176899954676628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0.91001315464798438</v>
      </c>
      <c r="D8" s="52">
        <f>IFERROR(1-_xlfn.NORM.DIST(_xlfn.NORM.INV(SUM(D10:D11), 0, 1) + 1, 0, 1, TRUE), "")</f>
        <v>0.91001315464798438</v>
      </c>
      <c r="E8" s="52">
        <f>IFERROR(1-_xlfn.NORM.DIST(_xlfn.NORM.INV(SUM(E10:E11), 0, 1) + 1, 0, 1, TRUE), "")</f>
        <v>0.91472346747357502</v>
      </c>
      <c r="F8" s="52">
        <f>IFERROR(1-_xlfn.NORM.DIST(_xlfn.NORM.INV(SUM(F10:F11), 0, 1) + 1, 0, 1, TRUE), "")</f>
        <v>0.90238844267638019</v>
      </c>
      <c r="G8" s="52">
        <f>IFERROR(1-_xlfn.NORM.DIST(_xlfn.NORM.INV(SUM(G10:G11), 0, 1) + 1, 0, 1, TRUE), "")</f>
        <v>0.93550168919714294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8.0366538105792557E-2</v>
      </c>
      <c r="D9" s="52">
        <f>IFERROR(_xlfn.NORM.DIST(_xlfn.NORM.INV(SUM(D10:D11), 0, 1) + 1, 0, 1, TRUE) - SUM(D10:D11), "")</f>
        <v>8.0366538105792557E-2</v>
      </c>
      <c r="E9" s="52">
        <f>IFERROR(_xlfn.NORM.DIST(_xlfn.NORM.INV(SUM(E10:E11), 0, 1) + 1, 0, 1, TRUE) - SUM(E10:E11), "")</f>
        <v>7.6392801377753561E-2</v>
      </c>
      <c r="F9" s="52">
        <f>IFERROR(_xlfn.NORM.DIST(_xlfn.NORM.INV(SUM(F10:F11), 0, 1) + 1, 0, 1, TRUE) - SUM(F10:F11), "")</f>
        <v>8.6753060759877973E-2</v>
      </c>
      <c r="G9" s="52">
        <f>IFERROR(_xlfn.NORM.DIST(_xlfn.NORM.INV(SUM(G10:G11), 0, 1) + 1, 0, 1, TRUE) - SUM(G10:G11), "")</f>
        <v>5.859832618048285E-2</v>
      </c>
    </row>
    <row r="10" spans="1:15" ht="15.75" customHeight="1" x14ac:dyDescent="0.25">
      <c r="B10" s="5" t="s">
        <v>119</v>
      </c>
      <c r="C10" s="45">
        <v>7.3384791612625001E-3</v>
      </c>
      <c r="D10" s="53">
        <v>7.3384791612625001E-3</v>
      </c>
      <c r="E10" s="53">
        <v>8.3902142941951995E-3</v>
      </c>
      <c r="F10" s="53">
        <v>1.0378312319517099E-2</v>
      </c>
      <c r="G10" s="53">
        <v>4.1658380068839004E-3</v>
      </c>
    </row>
    <row r="11" spans="1:15" ht="15.75" customHeight="1" x14ac:dyDescent="0.25">
      <c r="B11" s="5" t="s">
        <v>120</v>
      </c>
      <c r="C11" s="45">
        <v>2.2818280849605998E-3</v>
      </c>
      <c r="D11" s="53">
        <v>2.2818280849605998E-3</v>
      </c>
      <c r="E11" s="53">
        <v>4.9351685447620002E-4</v>
      </c>
      <c r="F11" s="53">
        <v>4.8018424422479998E-4</v>
      </c>
      <c r="G11" s="53">
        <v>1.7341466154903E-3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0.66242282200000024</v>
      </c>
      <c r="D14" s="54">
        <v>0.62910825079199995</v>
      </c>
      <c r="E14" s="54">
        <v>0.62910825079199995</v>
      </c>
      <c r="F14" s="54">
        <v>0.35119943787399999</v>
      </c>
      <c r="G14" s="54">
        <v>0.35119943787399999</v>
      </c>
      <c r="H14" s="45">
        <v>0.25</v>
      </c>
      <c r="I14" s="55">
        <v>0.25</v>
      </c>
      <c r="J14" s="55">
        <v>0.25</v>
      </c>
      <c r="K14" s="55">
        <v>0.25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0.36478962384718017</v>
      </c>
      <c r="D15" s="52">
        <f t="shared" si="0"/>
        <v>0.34644362262864647</v>
      </c>
      <c r="E15" s="52">
        <f t="shared" si="0"/>
        <v>0.34644362262864647</v>
      </c>
      <c r="F15" s="52">
        <f t="shared" si="0"/>
        <v>0.19340201844283306</v>
      </c>
      <c r="G15" s="52">
        <f t="shared" si="0"/>
        <v>0.19340201844283306</v>
      </c>
      <c r="H15" s="52">
        <f t="shared" si="0"/>
        <v>0.1376725</v>
      </c>
      <c r="I15" s="52">
        <f t="shared" si="0"/>
        <v>0.1376725</v>
      </c>
      <c r="J15" s="52">
        <f t="shared" si="0"/>
        <v>0.1376725</v>
      </c>
      <c r="K15" s="52">
        <f t="shared" si="0"/>
        <v>0.1376725</v>
      </c>
      <c r="L15" s="52">
        <f t="shared" si="0"/>
        <v>8.7559709999999999E-2</v>
      </c>
      <c r="M15" s="52">
        <f t="shared" si="0"/>
        <v>8.7559709999999999E-2</v>
      </c>
      <c r="N15" s="52">
        <f t="shared" si="0"/>
        <v>8.7559709999999999E-2</v>
      </c>
      <c r="O15" s="52">
        <f t="shared" si="0"/>
        <v>8.7559709999999999E-2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XCaW8FEXgFVtJeUFufHbsWC8KfllzyXFXP7nMnq9zhjZWIAidhLXEb5gvfC7ADNmsnQdHspPKSpwPG6WV4GRAQ==" saltValue="Y21YzFw7BQzI8f51pumU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0.63745838403701804</v>
      </c>
      <c r="D2" s="53">
        <v>0.51996969999999998</v>
      </c>
      <c r="E2" s="53"/>
      <c r="F2" s="53"/>
      <c r="G2" s="53"/>
    </row>
    <row r="3" spans="1:7" x14ac:dyDescent="0.25">
      <c r="B3" s="3" t="s">
        <v>130</v>
      </c>
      <c r="C3" s="53">
        <v>0.13529306650161699</v>
      </c>
      <c r="D3" s="53">
        <v>0.1694263</v>
      </c>
      <c r="E3" s="53"/>
      <c r="F3" s="53"/>
      <c r="G3" s="53"/>
    </row>
    <row r="4" spans="1:7" x14ac:dyDescent="0.25">
      <c r="B4" s="3" t="s">
        <v>131</v>
      </c>
      <c r="C4" s="53">
        <v>0.191281378269196</v>
      </c>
      <c r="D4" s="53">
        <v>0.25796720000000001</v>
      </c>
      <c r="E4" s="53">
        <v>0.90781038999557495</v>
      </c>
      <c r="F4" s="53">
        <v>0.72040623426437411</v>
      </c>
      <c r="G4" s="53"/>
    </row>
    <row r="5" spans="1:7" x14ac:dyDescent="0.25">
      <c r="B5" s="3" t="s">
        <v>132</v>
      </c>
      <c r="C5" s="52">
        <v>3.5967156291008003E-2</v>
      </c>
      <c r="D5" s="52">
        <v>5.26368170976639E-2</v>
      </c>
      <c r="E5" s="52">
        <f>1-SUM(E2:E4)</f>
        <v>9.2189610004425049E-2</v>
      </c>
      <c r="F5" s="52">
        <f>1-SUM(F2:F4)</f>
        <v>0.27959376573562589</v>
      </c>
      <c r="G5" s="52">
        <f>1-SUM(G2:G4)</f>
        <v>1</v>
      </c>
    </row>
  </sheetData>
  <sheetProtection algorithmName="SHA-512" hashValue="mrdTD8dWzvSkUI4axME0uwgiRK2EkU/UPxVVHxRmTroa55lHda6oeQBYe1OJ3prHi6pSgWPMdQ9yUNv/FQAerw==" saltValue="4y4DHDU1xkMlG4nIDfGw0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WayGXDLe2JfUbBTtDQqqX/wTqyxNEgD5mJePLVd67tAc7gB/ajqrp+rPtNdWNuHPkIu8QqcSIbfXGJCr6MsEw==" saltValue="Mk2qzGsh21VJP+wuh3D8f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anYH3anVQp0VigDuFyb21hc6bfcVDXY/iE2gi418ujFa1TBltQjZcNq96ISkXvVS8Pj2X418U4DE0eYWpwiYww==" saltValue="CzO6nNSn2A/u6IOE3ituH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k362dovt56hazVBmpAg55dMWmBzXE3s5fFSMjZmXRmu/etDhC8o2M3r5ejM6+ZnMpiRmpZpSHmu5VcEFg3ik3w==" saltValue="SY4HZidwr9RBRZqQX0+sN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DQY/sh7h3/dWOM50i45CAGBRqfMJO/9VqUWSd4C4/UEQLBzE18uC6aF/1tPHG0DYftQ9UV0fb/3n5/8pakdQhA==" saltValue="yhg2Kt96tGHHtpTbwiAn4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2024-03-18T01:37:08Z</dcterms:modified>
</cp:coreProperties>
</file>