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AB5845A8-0BB5-46B4-9E5C-332D10AAF6E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I11" i="2"/>
  <c r="H11" i="2"/>
  <c r="G11" i="2"/>
  <c r="H10" i="2"/>
  <c r="G10" i="2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A2" i="2"/>
  <c r="A31" i="2" s="1"/>
  <c r="C33" i="1"/>
  <c r="C20" i="1"/>
  <c r="A19" i="2" l="1"/>
  <c r="A30" i="2"/>
  <c r="I2" i="2"/>
  <c r="I8" i="2"/>
  <c r="A21" i="2"/>
  <c r="A32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I39" i="2"/>
  <c r="A22" i="2"/>
  <c r="A33" i="2"/>
  <c r="A39" i="2"/>
  <c r="A14" i="2"/>
  <c r="A25" i="2"/>
  <c r="A35" i="2"/>
  <c r="A16" i="2"/>
  <c r="A26" i="2"/>
  <c r="A37" i="2"/>
  <c r="A40" i="2"/>
  <c r="I10" i="2"/>
  <c r="A17" i="2"/>
  <c r="A27" i="2"/>
  <c r="A38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<sst xmlns="http://schemas.openxmlformats.org/spreadsheetml/2006/main" count="2092" uniqueCount="337">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</sst>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16656.95727539064</v>
      </c>
    </row>
    <row r="8" spans="1:3" ht="15" customHeight="1" x14ac:dyDescent="0.25">
      <c r="B8" s="5" t="s">
        <v>19</v>
      </c>
      <c r="C8" s="44">
        <v>0.129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0.81408699039999999</v>
      </c>
    </row>
    <row r="11" spans="1:3" ht="15" customHeight="1" x14ac:dyDescent="0.25">
      <c r="B11" s="5" t="s">
        <v>22</v>
      </c>
      <c r="C11" s="45">
        <v>0.70499999999999996</v>
      </c>
    </row>
    <row r="12" spans="1:3" ht="15" customHeight="1" x14ac:dyDescent="0.25">
      <c r="B12" s="5" t="s">
        <v>23</v>
      </c>
      <c r="C12" s="45">
        <v>0.81099999999999994</v>
      </c>
    </row>
    <row r="13" spans="1:3" ht="15" customHeight="1" x14ac:dyDescent="0.25">
      <c r="B13" s="5" t="s">
        <v>24</v>
      </c>
      <c r="C13" s="45">
        <v>0.64200000000000002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2.3699999999999999E-2</v>
      </c>
    </row>
    <row r="24" spans="1:3" ht="15" customHeight="1" x14ac:dyDescent="0.25">
      <c r="B24" s="15" t="s">
        <v>33</v>
      </c>
      <c r="C24" s="45">
        <v>0.4365</v>
      </c>
    </row>
    <row r="25" spans="1:3" ht="15" customHeight="1" x14ac:dyDescent="0.25">
      <c r="B25" s="15" t="s">
        <v>34</v>
      </c>
      <c r="C25" s="45">
        <v>0.4929</v>
      </c>
    </row>
    <row r="26" spans="1:3" ht="15" customHeight="1" x14ac:dyDescent="0.25">
      <c r="B26" s="15" t="s">
        <v>35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0.35684440299194398</v>
      </c>
    </row>
    <row r="30" spans="1:3" ht="14.25" customHeight="1" x14ac:dyDescent="0.25">
      <c r="B30" s="25" t="s">
        <v>38</v>
      </c>
      <c r="C30" s="99">
        <v>3.97087852415089E-2</v>
      </c>
    </row>
    <row r="31" spans="1:3" ht="14.25" customHeight="1" x14ac:dyDescent="0.25">
      <c r="B31" s="25" t="s">
        <v>39</v>
      </c>
      <c r="C31" s="99">
        <v>5.3354632383265203E-2</v>
      </c>
    </row>
    <row r="32" spans="1:3" ht="14.25" customHeight="1" x14ac:dyDescent="0.25">
      <c r="B32" s="25" t="s">
        <v>40</v>
      </c>
      <c r="C32" s="99">
        <v>0.55009217938328203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22.1150047452577</v>
      </c>
    </row>
    <row r="38" spans="1:5" ht="15" customHeight="1" x14ac:dyDescent="0.25">
      <c r="B38" s="11" t="s">
        <v>45</v>
      </c>
      <c r="C38" s="43">
        <v>40.112941629041998</v>
      </c>
      <c r="D38" s="12"/>
      <c r="E38" s="13"/>
    </row>
    <row r="39" spans="1:5" ht="15" customHeight="1" x14ac:dyDescent="0.25">
      <c r="B39" s="11" t="s">
        <v>46</v>
      </c>
      <c r="C39" s="43">
        <v>50.884807811698899</v>
      </c>
      <c r="D39" s="12"/>
      <c r="E39" s="12"/>
    </row>
    <row r="40" spans="1:5" ht="15" customHeight="1" x14ac:dyDescent="0.25">
      <c r="B40" s="11" t="s">
        <v>47</v>
      </c>
      <c r="C40" s="100">
        <v>0.92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14.32210783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6.0973999999999993E-3</v>
      </c>
      <c r="D45" s="12"/>
    </row>
    <row r="46" spans="1:5" ht="15.75" customHeight="1" x14ac:dyDescent="0.25">
      <c r="B46" s="11" t="s">
        <v>52</v>
      </c>
      <c r="C46" s="45">
        <v>7.2082199999999999E-2</v>
      </c>
      <c r="D46" s="12"/>
    </row>
    <row r="47" spans="1:5" ht="15.75" customHeight="1" x14ac:dyDescent="0.25">
      <c r="B47" s="11" t="s">
        <v>53</v>
      </c>
      <c r="C47" s="45">
        <v>8.8603100000000004E-2</v>
      </c>
      <c r="D47" s="12"/>
      <c r="E47" s="13"/>
    </row>
    <row r="48" spans="1:5" ht="15" customHeight="1" x14ac:dyDescent="0.25">
      <c r="B48" s="11" t="s">
        <v>54</v>
      </c>
      <c r="C48" s="46">
        <v>0.83321730000000005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0.56834600000000002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ZxWSMpZ0X4Ndz1MVIK7pINyxGueST1HI++rbLZfQGR9LJVeFwNVFg6ZSV55JhIEnbKXyjgcPMk24rfB0YnbGkg==" saltValue="E0JpgM8mcuz2WmcUODfe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0.12553720691</v>
      </c>
      <c r="C2" s="98">
        <v>0.95</v>
      </c>
      <c r="D2" s="56">
        <v>41.719855648336448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44.789305247946928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158.70578687466161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2.047906679889445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14.31436711706729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14.31436711706729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14.31436711706729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14.31436711706729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14.31436711706729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14.31436711706729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0.22057004971726299</v>
      </c>
      <c r="C16" s="98">
        <v>0.95</v>
      </c>
      <c r="D16" s="56">
        <v>0.37065239935599892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3.7356966196012209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3.7356966196012209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5.30184E-2</v>
      </c>
      <c r="C21" s="98">
        <v>0.95</v>
      </c>
      <c r="D21" s="56">
        <v>21.53623251599171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24.468800057211059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2.064350605E-2</v>
      </c>
      <c r="C23" s="98">
        <v>0.95</v>
      </c>
      <c r="D23" s="56">
        <v>4.7368458458873084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0.64453976643677391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0.16099325734</v>
      </c>
      <c r="C27" s="98">
        <v>0.95</v>
      </c>
      <c r="D27" s="56">
        <v>20.098178904392949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0.6128325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76.423918391184941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4.0044889616495247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0.62829849999999998</v>
      </c>
      <c r="C32" s="98">
        <v>0.95</v>
      </c>
      <c r="D32" s="56">
        <v>0.75019485502059058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0.47802889981691998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0.1351242</v>
      </c>
      <c r="C38" s="98">
        <v>0.95</v>
      </c>
      <c r="D38" s="56">
        <v>5.8546499383283868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9.3018500000000004E-2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EB7gt6P6rDVUkRlcO7f/bNd9mmw2xAOvXnTB0KK8E5ioLSkwNsFROzOJFOCETpfXh5zyptl+zxApc4U+/ZqC2A==" saltValue="Aki0mqdanGGdAKIl49P6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Gco11S8AFGAtoQfnj/+K+rWCSLapKLIJdCSzK1cyJ80ZMUicmqv2L0AGTMBnueiU1AxZTdwZ1Vptd2t7hI+8pQ==" saltValue="i8M7WANEDCnW30BGIZ6Ko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N/00zuFpfUvHYAMfJCu6xtL40+hsGsa+LzZq1AarC/qJI9RqvYlYhGDdxeC2dopD7yhMh359bq2fg9kSDdrM3w==" saltValue="r3XSj/tju0u4uXlncXez+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0.19295036540000002</v>
      </c>
      <c r="C3" s="21">
        <f>frac_mam_1_5months * 2.6</f>
        <v>0.19295036540000002</v>
      </c>
      <c r="D3" s="21">
        <f>frac_mam_6_11months * 2.6</f>
        <v>0.10425052039999996</v>
      </c>
      <c r="E3" s="21">
        <f>frac_mam_12_23months * 2.6</f>
        <v>6.2637333199999992E-2</v>
      </c>
      <c r="F3" s="21">
        <f>frac_mam_24_59months * 2.6</f>
        <v>2.2241169340000002E-2</v>
      </c>
    </row>
    <row r="4" spans="1:6" ht="15.75" customHeight="1" x14ac:dyDescent="0.25">
      <c r="A4" s="3" t="s">
        <v>208</v>
      </c>
      <c r="B4" s="21">
        <f>frac_sam_1month * 2.6</f>
        <v>8.5516054000000008E-2</v>
      </c>
      <c r="C4" s="21">
        <f>frac_sam_1_5months * 2.6</f>
        <v>8.5516054000000008E-2</v>
      </c>
      <c r="D4" s="21">
        <f>frac_sam_6_11months * 2.6</f>
        <v>5.2907821200000003E-2</v>
      </c>
      <c r="E4" s="21">
        <f>frac_sam_12_23months * 2.6</f>
        <v>3.8491759800000004E-2</v>
      </c>
      <c r="F4" s="21">
        <f>frac_sam_24_59months * 2.6</f>
        <v>1.886405352E-2</v>
      </c>
    </row>
  </sheetData>
  <sheetProtection algorithmName="SHA-512" hashValue="Kv3l1kc8wEL0sBrw8jjx0NXnc6YNU6Bvwz5zUXl6DV1+f44ieU5YrRZvVgz/5o+6bqS70jGYNTaUKxZyJvhFAw==" saltValue="DLB5CSfahBFTW7OMAeYR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0.129</v>
      </c>
      <c r="E2" s="60">
        <f>food_insecure</f>
        <v>0.129</v>
      </c>
      <c r="F2" s="60">
        <f>food_insecure</f>
        <v>0.129</v>
      </c>
      <c r="G2" s="60">
        <f>food_insecure</f>
        <v>0.129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0.129</v>
      </c>
      <c r="F5" s="60">
        <f>food_insecure</f>
        <v>0.129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0.129</v>
      </c>
      <c r="F8" s="60">
        <f>food_insecure</f>
        <v>0.129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0.129</v>
      </c>
      <c r="F9" s="60">
        <f>food_insecure</f>
        <v>0.129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0.129</v>
      </c>
      <c r="I15" s="60">
        <f>food_insecure</f>
        <v>0.129</v>
      </c>
      <c r="J15" s="60">
        <f>food_insecure</f>
        <v>0.129</v>
      </c>
      <c r="K15" s="60">
        <f>food_insecure</f>
        <v>0.129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0.70499999999999996</v>
      </c>
      <c r="I18" s="60">
        <f>frac_PW_health_facility</f>
        <v>0.70499999999999996</v>
      </c>
      <c r="J18" s="60">
        <f>frac_PW_health_facility</f>
        <v>0.70499999999999996</v>
      </c>
      <c r="K18" s="60">
        <f>frac_PW_health_facility</f>
        <v>0.70499999999999996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0.64200000000000002</v>
      </c>
      <c r="M24" s="60">
        <f>famplan_unmet_need</f>
        <v>0.64200000000000002</v>
      </c>
      <c r="N24" s="60">
        <f>famplan_unmet_need</f>
        <v>0.64200000000000002</v>
      </c>
      <c r="O24" s="60">
        <f>famplan_unmet_need</f>
        <v>0.64200000000000002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9.613375813406401E-2</v>
      </c>
      <c r="M25" s="60">
        <f>(1-food_insecure)*(0.49)+food_insecure*(0.7)</f>
        <v>0.51709000000000005</v>
      </c>
      <c r="N25" s="60">
        <f>(1-food_insecure)*(0.49)+food_insecure*(0.7)</f>
        <v>0.51709000000000005</v>
      </c>
      <c r="O25" s="60">
        <f>(1-food_insecure)*(0.49)+food_insecure*(0.7)</f>
        <v>0.51709000000000005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4.1200182057456E-2</v>
      </c>
      <c r="M26" s="60">
        <f>(1-food_insecure)*(0.21)+food_insecure*(0.3)</f>
        <v>0.22160999999999997</v>
      </c>
      <c r="N26" s="60">
        <f>(1-food_insecure)*(0.21)+food_insecure*(0.3)</f>
        <v>0.22160999999999997</v>
      </c>
      <c r="O26" s="60">
        <f>(1-food_insecure)*(0.21)+food_insecure*(0.3)</f>
        <v>0.22160999999999997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4.8579069408479995E-2</v>
      </c>
      <c r="M27" s="60">
        <f>(1-food_insecure)*(0.3)</f>
        <v>0.26129999999999998</v>
      </c>
      <c r="N27" s="60">
        <f>(1-food_insecure)*(0.3)</f>
        <v>0.26129999999999998</v>
      </c>
      <c r="O27" s="60">
        <f>(1-food_insecure)*(0.3)</f>
        <v>0.26129999999999998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qzAy0BcA0zU7MQb59curmBVptH+jjI7hao8oRKV97qT2PF7xwlL2J8EFz+2evwlrxdg+6IQ9BrweE9HhmREd5Q==" saltValue="aosTqieZXqFWRfp/wNB+X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3f/wInCKQF8Ck9mHSU1oz6blI4ioqRNxyI5ZtKxjsD3RVEPnlLrC5WOFz968kMznGxtiHa74Wbz8Vt1NKIN2aQ==" saltValue="3SYNIICYg7Co6DWHucc4v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z6NvJCLzeVwmmfm2N5ar1A71lcci47tP2Gp5M2kFYf357VpYJZocDc7KAxn4WTJI+AEOH7+F9Z2rHlqL4l/tA==" saltValue="D4e2ZuQ7v/6fHy4KyO+d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QLkhsHEuhFNgSngRfVg5QdowrXcV/f03IGcZLX1kY+NTw6VG5U333MQxoF2G4wvurjXo898/qJX3W0tc6KY5A==" saltValue="DQc8b8u3ZRQwREvtWHuL7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9kdNArjzOUthMQJ4dDBGhVnrYE9fL+SeAHvWu/YJL+sT8trxs+7taE91m1FJnMNc1RBftHeMxklosIZ6R2Uiw==" saltValue="4hvQmpn9MB32J+2oggxY3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v7ES4wH87y2eBswgBHFd/eygxrbHc2HYM5SvgPzGf9L4iWLGsTtkqycOhiaOfjmhMutwZY06GFIqh32/YF7rQ==" saltValue="UzAAsGw6GFm4b0+c5JFL6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3261.3735999999999</v>
      </c>
      <c r="C2" s="49">
        <v>5200</v>
      </c>
      <c r="D2" s="49">
        <v>10500</v>
      </c>
      <c r="E2" s="49">
        <v>8900</v>
      </c>
      <c r="F2" s="49">
        <v>6200</v>
      </c>
      <c r="G2" s="17">
        <f t="shared" ref="G2:G11" si="0">C2+D2+E2+F2</f>
        <v>30800</v>
      </c>
      <c r="H2" s="17">
        <f t="shared" ref="H2:H11" si="1">(B2 + stillbirth*B2/(1000-stillbirth))/(1-abortion)</f>
        <v>3759.9568713844815</v>
      </c>
      <c r="I2" s="17">
        <f t="shared" ref="I2:I11" si="2">G2-H2</f>
        <v>27040.043128615518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3261.3588</v>
      </c>
      <c r="C3" s="50">
        <v>5500</v>
      </c>
      <c r="D3" s="50">
        <v>10500</v>
      </c>
      <c r="E3" s="50">
        <v>9000</v>
      </c>
      <c r="F3" s="50">
        <v>6300</v>
      </c>
      <c r="G3" s="17">
        <f t="shared" si="0"/>
        <v>31300</v>
      </c>
      <c r="H3" s="17">
        <f t="shared" si="1"/>
        <v>3759.9398088309317</v>
      </c>
      <c r="I3" s="17">
        <f t="shared" si="2"/>
        <v>27540.060191169068</v>
      </c>
    </row>
    <row r="4" spans="1:9" ht="15.75" customHeight="1" x14ac:dyDescent="0.25">
      <c r="A4" s="5">
        <f t="shared" si="3"/>
        <v>2023</v>
      </c>
      <c r="B4" s="49">
        <v>3259.6736000000001</v>
      </c>
      <c r="C4" s="50">
        <v>5900</v>
      </c>
      <c r="D4" s="50">
        <v>10300</v>
      </c>
      <c r="E4" s="50">
        <v>9100</v>
      </c>
      <c r="F4" s="50">
        <v>6500</v>
      </c>
      <c r="G4" s="17">
        <f t="shared" si="0"/>
        <v>31800</v>
      </c>
      <c r="H4" s="17">
        <f t="shared" si="1"/>
        <v>3757.9969834767139</v>
      </c>
      <c r="I4" s="17">
        <f t="shared" si="2"/>
        <v>28042.003016523286</v>
      </c>
    </row>
    <row r="5" spans="1:9" ht="15.75" customHeight="1" x14ac:dyDescent="0.25">
      <c r="A5" s="5">
        <f t="shared" si="3"/>
        <v>2024</v>
      </c>
      <c r="B5" s="49">
        <v>3256.3180000000002</v>
      </c>
      <c r="C5" s="50">
        <v>6300</v>
      </c>
      <c r="D5" s="50">
        <v>10300</v>
      </c>
      <c r="E5" s="50">
        <v>9200</v>
      </c>
      <c r="F5" s="50">
        <v>6800</v>
      </c>
      <c r="G5" s="17">
        <f t="shared" si="0"/>
        <v>32600</v>
      </c>
      <c r="H5" s="17">
        <f t="shared" si="1"/>
        <v>3754.1283953218276</v>
      </c>
      <c r="I5" s="17">
        <f t="shared" si="2"/>
        <v>28845.871604678174</v>
      </c>
    </row>
    <row r="6" spans="1:9" ht="15.75" customHeight="1" x14ac:dyDescent="0.25">
      <c r="A6" s="5">
        <f t="shared" si="3"/>
        <v>2025</v>
      </c>
      <c r="B6" s="49">
        <v>3251.2919999999999</v>
      </c>
      <c r="C6" s="50">
        <v>6600</v>
      </c>
      <c r="D6" s="50">
        <v>10300</v>
      </c>
      <c r="E6" s="50">
        <v>9300</v>
      </c>
      <c r="F6" s="50">
        <v>7100</v>
      </c>
      <c r="G6" s="17">
        <f t="shared" si="0"/>
        <v>33300</v>
      </c>
      <c r="H6" s="17">
        <f t="shared" si="1"/>
        <v>3748.3340443662737</v>
      </c>
      <c r="I6" s="17">
        <f t="shared" si="2"/>
        <v>29551.665955633725</v>
      </c>
    </row>
    <row r="7" spans="1:9" ht="15.75" customHeight="1" x14ac:dyDescent="0.25">
      <c r="A7" s="5">
        <f t="shared" si="3"/>
        <v>2026</v>
      </c>
      <c r="B7" s="49">
        <v>3250.1968000000002</v>
      </c>
      <c r="C7" s="50">
        <v>6800</v>
      </c>
      <c r="D7" s="50">
        <v>10300</v>
      </c>
      <c r="E7" s="50">
        <v>9400</v>
      </c>
      <c r="F7" s="50">
        <v>7400</v>
      </c>
      <c r="G7" s="17">
        <f t="shared" si="0"/>
        <v>33900</v>
      </c>
      <c r="H7" s="17">
        <f t="shared" si="1"/>
        <v>3747.0714154035754</v>
      </c>
      <c r="I7" s="17">
        <f t="shared" si="2"/>
        <v>30152.928584596426</v>
      </c>
    </row>
    <row r="8" spans="1:9" ht="15.75" customHeight="1" x14ac:dyDescent="0.25">
      <c r="A8" s="5">
        <f t="shared" si="3"/>
        <v>2027</v>
      </c>
      <c r="B8" s="49">
        <v>3247.5983999999989</v>
      </c>
      <c r="C8" s="50">
        <v>6900</v>
      </c>
      <c r="D8" s="50">
        <v>10400</v>
      </c>
      <c r="E8" s="50">
        <v>9600</v>
      </c>
      <c r="F8" s="50">
        <v>7600</v>
      </c>
      <c r="G8" s="17">
        <f t="shared" si="0"/>
        <v>34500</v>
      </c>
      <c r="H8" s="17">
        <f t="shared" si="1"/>
        <v>3744.0757843803126</v>
      </c>
      <c r="I8" s="17">
        <f t="shared" si="2"/>
        <v>30755.924215619689</v>
      </c>
    </row>
    <row r="9" spans="1:9" ht="15.75" customHeight="1" x14ac:dyDescent="0.25">
      <c r="A9" s="5">
        <f t="shared" si="3"/>
        <v>2028</v>
      </c>
      <c r="B9" s="49">
        <v>3243.496799999999</v>
      </c>
      <c r="C9" s="50">
        <v>6900</v>
      </c>
      <c r="D9" s="50">
        <v>10500</v>
      </c>
      <c r="E9" s="50">
        <v>9700</v>
      </c>
      <c r="F9" s="50">
        <v>7800</v>
      </c>
      <c r="G9" s="17">
        <f t="shared" si="0"/>
        <v>34900</v>
      </c>
      <c r="H9" s="17">
        <f t="shared" si="1"/>
        <v>3739.3471512964884</v>
      </c>
      <c r="I9" s="17">
        <f t="shared" si="2"/>
        <v>31160.65284870351</v>
      </c>
    </row>
    <row r="10" spans="1:9" ht="15.75" customHeight="1" x14ac:dyDescent="0.25">
      <c r="A10" s="5">
        <f t="shared" si="3"/>
        <v>2029</v>
      </c>
      <c r="B10" s="49">
        <v>3237.8919999999989</v>
      </c>
      <c r="C10" s="50">
        <v>6900</v>
      </c>
      <c r="D10" s="50">
        <v>10800</v>
      </c>
      <c r="E10" s="50">
        <v>9800</v>
      </c>
      <c r="F10" s="50">
        <v>8100</v>
      </c>
      <c r="G10" s="17">
        <f t="shared" si="0"/>
        <v>35600</v>
      </c>
      <c r="H10" s="17">
        <f t="shared" si="1"/>
        <v>3732.8855161521014</v>
      </c>
      <c r="I10" s="17">
        <f t="shared" si="2"/>
        <v>31867.114483847898</v>
      </c>
    </row>
    <row r="11" spans="1:9" ht="15.75" customHeight="1" x14ac:dyDescent="0.25">
      <c r="A11" s="5">
        <f t="shared" si="3"/>
        <v>2030</v>
      </c>
      <c r="B11" s="49">
        <v>3230.7840000000001</v>
      </c>
      <c r="C11" s="50">
        <v>7000</v>
      </c>
      <c r="D11" s="50">
        <v>11100</v>
      </c>
      <c r="E11" s="50">
        <v>9800</v>
      </c>
      <c r="F11" s="50">
        <v>8300</v>
      </c>
      <c r="G11" s="17">
        <f t="shared" si="0"/>
        <v>36200</v>
      </c>
      <c r="H11" s="17">
        <f t="shared" si="1"/>
        <v>3724.6908789471531</v>
      </c>
      <c r="I11" s="17">
        <f t="shared" si="2"/>
        <v>32475.309121052847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Ao4oswDKUbE4c+hwBYCleQ+c9Ybr6hvVQcZl7p1ivIHbX1E8FiXYHbMbMNvGy8dXJReXQsBDN34IScdE1VkFw==" saltValue="Ni8i6iriO6ZmwPF9n7/Hm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29.205420074401914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29.205420074401914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3.6574531091501106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3.6574531091501106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nz81R/KPGh4LwITfCtLjVxqVBvR0mhEbyJOvficZ1wz0V8MgNuwiNDQXAwsPx9btC6JCQuqsPtZc0SZImss+1w==" saltValue="NZ0YK6yc2QO2sxw15w1Rv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+FY8nggRplsVUBiaN84hZTvARHJ1zKNPfuq0v7UyQyTNfQUJ2fO4RpDeRzaLkLl8gb7fU8lHrpvArUyQYAThcQ==" saltValue="5rVasURdNZMu9cEb5m7R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Lutr2/JthrP6jgjbIaphghtv1ZVP82NsWc75ANj3tKa/bh4H508PPUnm8SAdsIylvrx4lk9UPPgCqRmqft45XQ==" saltValue="d2vQsMxbPjbfsyZm4TYg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0.6259309725216553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0.60531969660986118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0.87345578877286423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0.86350912279554037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0.87345578877286423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0.86350912279554037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0.42513549245810617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0.40399524484008886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0.84211327122263713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0.83018198532033094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0.84211327122263713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0.83018198532033094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0.91542754858112085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0.90843411147590269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0.90491506433433155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0.89714999927494055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0.90491506433433155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0.89714999927494055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k9gWOAu5n2Xjpw/U+n1lOckmJT5V+43FRhp8s5ZNpb5CX4v3S0wHNkP2H2Ud/vblVrA9zRndDj43oLxy4IRuwg==" saltValue="zYmSOCbFnnEr/LaRD1hM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Sr6D3Lo1BqEU2cISVmfXGawudNjdXrjxqwBdRzKFn78ApBGoBtAlTYY10W7JOHvBwT2EE6A8Juu2lFItxlOQTw==" saltValue="FWFF2ezMX7HW8PGEHnf+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0.55504751712429801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0.64048596777919065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0.64048596777919065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0.62203023758099341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0.62203023758099341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0.62203023758099341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0.62203023758099341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0.6576347451824317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0.6576347451824317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0.6576347451824317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0.6576347451824317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0.65991579220692576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0.73483754197270312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0.73483754197270312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0.7191011235955056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0.7191011235955056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0.7191011235955056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0.7191011235955056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0.74924774322968923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0.74924774322968923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0.74924774322968923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0.74924774322968923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0.36284603563002837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0.4485218167380991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0.4485218167380991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0.42899702085402192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0.42899702085402192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0.42899702085402192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0.42899702085402192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0.46721026662651444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0.46721026662651444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0.46721026662651444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0.46721026662651444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0.53094103432008222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0.61782113438983122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0.61782113438983122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0.59893048128342252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0.59893048128342252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0.59893048128342252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0.59893048128342252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0.63543565439300032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0.63543565439300032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0.63543565439300032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0.63543565439300032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0.94006696807743473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0.95726700781034513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0.95726700781034513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0.95390288875230467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0.95390288875230467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0.95390288875230467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0.95390288875230467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0.96024331093706516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0.96024331093706516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0.96024331093706516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0.96024331093706516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0.84799633180189005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0.88848507691802114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0.88848507691802114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0.88038277511961704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0.88038277511961704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0.88038277511961704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0.88038277511961704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0.89573014962723541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0.89573014962723541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0.89573014962723541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0.89573014962723541</v>
      </c>
    </row>
  </sheetData>
  <sheetProtection algorithmName="SHA-512" hashValue="bFSZbuGrNNCmdHuZj+jmNfDuLJmgchT0PCYOgDf5V0CbDswmAgS7JLtSr5gG2O0x9WVnZlY84I7/K7v4lqcRLA==" saltValue="wPOLGxiLWnf4jMfRluGE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0.7455881143577725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0.74802444252702405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0.74908672834494539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0.75051873105563793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0.73721685854092267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0.7441669375667459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0.74730239912526553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0.75027350804038229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0.6416981620064548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0.64465521520016422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0.6459470224353413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0.64769081435223597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0.63159755589292887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0.63997687355444954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0.64377802331498968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0.64739200446068224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0.85804392459893053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0.85960612262542813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0.8602858610486811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0.86120082391038255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0.85264162737296578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0.85713056603442817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0.85914361122105598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0.861044251213686</v>
      </c>
    </row>
  </sheetData>
  <sheetProtection algorithmName="SHA-512" hashValue="6wTMUMQk2ciTKpUOA0vpsV9/444qXJlHrOsAHZ+SSqAxLs/P9UZqu/RCPWC1HoClbxm3M19J/e9cc09tkEQVbA==" saltValue="bgxM8iaQT7ZKm7Emi74b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uHKcxJmclsTA38k3erzFIECcocG8sBziqjQWe1GppHcK5JFJOenZ2O8eB7hVeDYM7FX+4589n1lm5u44NdBUmQ==" saltValue="0tcasZ4/2c0bCmBV5B4w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qPrGqUF8sMWl8Erh4Sa7EbEQD7o2tYRpJDdAjsKTHq2lLYtSJV3+k0TiAOTsR6BJ1+CZ+tXeONRxVNdxEG4t3w==" saltValue="bS1hcfU4Czici89dEYwru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4.0033045199409237E-3</v>
      </c>
    </row>
    <row r="4" spans="1:8" ht="15.75" customHeight="1" x14ac:dyDescent="0.25">
      <c r="B4" s="19" t="s">
        <v>79</v>
      </c>
      <c r="C4" s="101">
        <v>0.1090695558090384</v>
      </c>
    </row>
    <row r="5" spans="1:8" ht="15.75" customHeight="1" x14ac:dyDescent="0.25">
      <c r="B5" s="19" t="s">
        <v>80</v>
      </c>
      <c r="C5" s="101">
        <v>6.119134747954881E-2</v>
      </c>
    </row>
    <row r="6" spans="1:8" ht="15.75" customHeight="1" x14ac:dyDescent="0.25">
      <c r="B6" s="19" t="s">
        <v>81</v>
      </c>
      <c r="C6" s="101">
        <v>0.25876110547737019</v>
      </c>
    </row>
    <row r="7" spans="1:8" ht="15.75" customHeight="1" x14ac:dyDescent="0.25">
      <c r="B7" s="19" t="s">
        <v>82</v>
      </c>
      <c r="C7" s="101">
        <v>0.3267664423416024</v>
      </c>
    </row>
    <row r="8" spans="1:8" ht="15.75" customHeight="1" x14ac:dyDescent="0.25">
      <c r="B8" s="19" t="s">
        <v>83</v>
      </c>
      <c r="C8" s="101">
        <v>4.9388569176955499E-3</v>
      </c>
    </row>
    <row r="9" spans="1:8" ht="15.75" customHeight="1" x14ac:dyDescent="0.25">
      <c r="B9" s="19" t="s">
        <v>84</v>
      </c>
      <c r="C9" s="101">
        <v>0.12868409083136301</v>
      </c>
    </row>
    <row r="10" spans="1:8" ht="15.75" customHeight="1" x14ac:dyDescent="0.25">
      <c r="B10" s="19" t="s">
        <v>85</v>
      </c>
      <c r="C10" s="101">
        <v>0.1065852966234406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0.14285889193541951</v>
      </c>
      <c r="D14" s="55">
        <v>0.14285889193541951</v>
      </c>
      <c r="E14" s="55">
        <v>0.14285889193541951</v>
      </c>
      <c r="F14" s="55">
        <v>0.14285889193541951</v>
      </c>
    </row>
    <row r="15" spans="1:8" ht="15.75" customHeight="1" x14ac:dyDescent="0.25">
      <c r="B15" s="19" t="s">
        <v>88</v>
      </c>
      <c r="C15" s="101">
        <v>0.220867036618841</v>
      </c>
      <c r="D15" s="101">
        <v>0.220867036618841</v>
      </c>
      <c r="E15" s="101">
        <v>0.220867036618841</v>
      </c>
      <c r="F15" s="101">
        <v>0.220867036618841</v>
      </c>
    </row>
    <row r="16" spans="1:8" ht="15.75" customHeight="1" x14ac:dyDescent="0.25">
      <c r="B16" s="19" t="s">
        <v>89</v>
      </c>
      <c r="C16" s="101">
        <v>2.239777508626287E-2</v>
      </c>
      <c r="D16" s="101">
        <v>2.239777508626287E-2</v>
      </c>
      <c r="E16" s="101">
        <v>2.239777508626287E-2</v>
      </c>
      <c r="F16" s="101">
        <v>2.239777508626287E-2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0.1334820233742918</v>
      </c>
      <c r="D21" s="101">
        <v>0.1334820233742918</v>
      </c>
      <c r="E21" s="101">
        <v>0.1334820233742918</v>
      </c>
      <c r="F21" s="101">
        <v>0.1334820233742918</v>
      </c>
    </row>
    <row r="22" spans="1:8" ht="15.75" customHeight="1" x14ac:dyDescent="0.25">
      <c r="B22" s="19" t="s">
        <v>95</v>
      </c>
      <c r="C22" s="101">
        <v>0.48039427298518472</v>
      </c>
      <c r="D22" s="101">
        <v>0.48039427298518472</v>
      </c>
      <c r="E22" s="101">
        <v>0.48039427298518472</v>
      </c>
      <c r="F22" s="101">
        <v>0.48039427298518472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3.8186174000000003E-2</v>
      </c>
    </row>
    <row r="27" spans="1:8" ht="15.75" customHeight="1" x14ac:dyDescent="0.25">
      <c r="B27" s="19" t="s">
        <v>102</v>
      </c>
      <c r="C27" s="101">
        <v>3.5979345000000003E-2</v>
      </c>
    </row>
    <row r="28" spans="1:8" ht="15.75" customHeight="1" x14ac:dyDescent="0.25">
      <c r="B28" s="19" t="s">
        <v>103</v>
      </c>
      <c r="C28" s="101">
        <v>0.17918920699999999</v>
      </c>
    </row>
    <row r="29" spans="1:8" ht="15.75" customHeight="1" x14ac:dyDescent="0.25">
      <c r="B29" s="19" t="s">
        <v>104</v>
      </c>
      <c r="C29" s="101">
        <v>9.3383905000000003E-2</v>
      </c>
    </row>
    <row r="30" spans="1:8" ht="15.75" customHeight="1" x14ac:dyDescent="0.25">
      <c r="B30" s="19" t="s">
        <v>2</v>
      </c>
      <c r="C30" s="101">
        <v>4.2695289999999983E-2</v>
      </c>
    </row>
    <row r="31" spans="1:8" ht="15.75" customHeight="1" x14ac:dyDescent="0.25">
      <c r="B31" s="19" t="s">
        <v>105</v>
      </c>
      <c r="C31" s="101">
        <v>0.135273369</v>
      </c>
    </row>
    <row r="32" spans="1:8" ht="15.75" customHeight="1" x14ac:dyDescent="0.25">
      <c r="B32" s="19" t="s">
        <v>106</v>
      </c>
      <c r="C32" s="101">
        <v>0.18705686599999999</v>
      </c>
    </row>
    <row r="33" spans="2:3" ht="15.75" customHeight="1" x14ac:dyDescent="0.25">
      <c r="B33" s="19" t="s">
        <v>107</v>
      </c>
      <c r="C33" s="101">
        <v>0.13805392899999999</v>
      </c>
    </row>
    <row r="34" spans="2:3" ht="15.75" customHeight="1" x14ac:dyDescent="0.25">
      <c r="B34" s="19" t="s">
        <v>108</v>
      </c>
      <c r="C34" s="101">
        <v>0.150181916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3+X5TOA+ABwQ0TMy/ts55FV8xL4vH2wYz+jwk/9kv4YmXNvg3ZIv0NR2Vd1vfpQbRDI729SMPhnTElOIfp+k3Q==" saltValue="+7yJ+iSOS3RyyhgS/aMfz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0.68530882169486596</v>
      </c>
      <c r="D2" s="52">
        <f>IFERROR(1-_xlfn.NORM.DIST(_xlfn.NORM.INV(SUM(D4:D5), 0, 1) + 1, 0, 1, TRUE), "")</f>
        <v>0.68530882169486596</v>
      </c>
      <c r="E2" s="52">
        <f>IFERROR(1-_xlfn.NORM.DIST(_xlfn.NORM.INV(SUM(E4:E5), 0, 1) + 1, 0, 1, TRUE), "")</f>
        <v>0.71403452275523727</v>
      </c>
      <c r="F2" s="52">
        <f>IFERROR(1-_xlfn.NORM.DIST(_xlfn.NORM.INV(SUM(F4:F5), 0, 1) + 1, 0, 1, TRUE), "")</f>
        <v>0.53686918958850971</v>
      </c>
      <c r="G2" s="52">
        <f>IFERROR(1-_xlfn.NORM.DIST(_xlfn.NORM.INV(SUM(G4:G5), 0, 1) + 1, 0, 1, TRUE), "")</f>
        <v>0.45067450047383084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0.24560033730513398</v>
      </c>
      <c r="D3" s="52">
        <f>IFERROR(_xlfn.NORM.DIST(_xlfn.NORM.INV(SUM(D4:D5), 0, 1) + 1, 0, 1, TRUE) - SUM(D4:D5), "")</f>
        <v>0.24560033730513398</v>
      </c>
      <c r="E3" s="52">
        <f>IFERROR(_xlfn.NORM.DIST(_xlfn.NORM.INV(SUM(E4:E5), 0, 1) + 1, 0, 1, TRUE) - SUM(E4:E5), "")</f>
        <v>0.22719863524476275</v>
      </c>
      <c r="F3" s="52">
        <f>IFERROR(_xlfn.NORM.DIST(_xlfn.NORM.INV(SUM(F4:F5), 0, 1) + 1, 0, 1, TRUE) - SUM(F4:F5), "")</f>
        <v>0.3258349444114903</v>
      </c>
      <c r="G3" s="52">
        <f>IFERROR(_xlfn.NORM.DIST(_xlfn.NORM.INV(SUM(G4:G5), 0, 1) + 1, 0, 1, TRUE) - SUM(G4:G5), "")</f>
        <v>0.35882206052616916</v>
      </c>
    </row>
    <row r="4" spans="1:15" ht="15.75" customHeight="1" x14ac:dyDescent="0.25">
      <c r="B4" s="5" t="s">
        <v>114</v>
      </c>
      <c r="C4" s="45">
        <v>5.7732744000000003E-2</v>
      </c>
      <c r="D4" s="53">
        <v>5.7732744000000003E-2</v>
      </c>
      <c r="E4" s="53">
        <v>3.7514144999999999E-2</v>
      </c>
      <c r="F4" s="53">
        <v>8.4266175999999998E-2</v>
      </c>
      <c r="G4" s="53">
        <v>0.14328246</v>
      </c>
    </row>
    <row r="5" spans="1:15" ht="15.75" customHeight="1" x14ac:dyDescent="0.25">
      <c r="B5" s="5" t="s">
        <v>115</v>
      </c>
      <c r="C5" s="45">
        <v>1.1358096999999999E-2</v>
      </c>
      <c r="D5" s="53">
        <v>1.1358096999999999E-2</v>
      </c>
      <c r="E5" s="53">
        <v>2.1252697000000001E-2</v>
      </c>
      <c r="F5" s="53">
        <v>5.3029689999999997E-2</v>
      </c>
      <c r="G5" s="53">
        <v>4.7220979000000003E-2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0.59564312714006595</v>
      </c>
      <c r="D8" s="52">
        <f>IFERROR(1-_xlfn.NORM.DIST(_xlfn.NORM.INV(SUM(D10:D11), 0, 1) + 1, 0, 1, TRUE), "")</f>
        <v>0.59564312714006595</v>
      </c>
      <c r="E8" s="52">
        <f>IFERROR(1-_xlfn.NORM.DIST(_xlfn.NORM.INV(SUM(E10:E11), 0, 1) + 1, 0, 1, TRUE), "")</f>
        <v>0.70919839807677842</v>
      </c>
      <c r="F8" s="52">
        <f>IFERROR(1-_xlfn.NORM.DIST(_xlfn.NORM.INV(SUM(F10:F11), 0, 1) + 1, 0, 1, TRUE), "")</f>
        <v>0.77746086423071992</v>
      </c>
      <c r="G8" s="52">
        <f>IFERROR(1-_xlfn.NORM.DIST(_xlfn.NORM.INV(SUM(G10:G11), 0, 1) + 1, 0, 1, TRUE), "")</f>
        <v>0.87476102081325191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0.29725440385993407</v>
      </c>
      <c r="D9" s="52">
        <f>IFERROR(_xlfn.NORM.DIST(_xlfn.NORM.INV(SUM(D10:D11), 0, 1) + 1, 0, 1, TRUE) - SUM(D10:D11), "")</f>
        <v>0.29725440385993407</v>
      </c>
      <c r="E9" s="52">
        <f>IFERROR(_xlfn.NORM.DIST(_xlfn.NORM.INV(SUM(E10:E11), 0, 1) + 1, 0, 1, TRUE) - SUM(E10:E11), "")</f>
        <v>0.2303560859232216</v>
      </c>
      <c r="F9" s="52">
        <f>IFERROR(_xlfn.NORM.DIST(_xlfn.NORM.INV(SUM(F10:F11), 0, 1) + 1, 0, 1, TRUE) - SUM(F10:F11), "")</f>
        <v>0.18364333076928011</v>
      </c>
      <c r="G9" s="52">
        <f>IFERROR(_xlfn.NORM.DIST(_xlfn.NORM.INV(SUM(G10:G11), 0, 1) + 1, 0, 1, TRUE) - SUM(G10:G11), "")</f>
        <v>0.10942927808674806</v>
      </c>
    </row>
    <row r="10" spans="1:15" ht="15.75" customHeight="1" x14ac:dyDescent="0.25">
      <c r="B10" s="5" t="s">
        <v>119</v>
      </c>
      <c r="C10" s="45">
        <v>7.4211679000000003E-2</v>
      </c>
      <c r="D10" s="53">
        <v>7.4211679000000003E-2</v>
      </c>
      <c r="E10" s="53">
        <v>4.0096353999999987E-2</v>
      </c>
      <c r="F10" s="53">
        <v>2.4091281999999999E-2</v>
      </c>
      <c r="G10" s="53">
        <v>8.5542958999999998E-3</v>
      </c>
    </row>
    <row r="11" spans="1:15" ht="15.75" customHeight="1" x14ac:dyDescent="0.25">
      <c r="B11" s="5" t="s">
        <v>120</v>
      </c>
      <c r="C11" s="45">
        <v>3.2890790000000003E-2</v>
      </c>
      <c r="D11" s="53">
        <v>3.2890790000000003E-2</v>
      </c>
      <c r="E11" s="53">
        <v>2.0349162E-2</v>
      </c>
      <c r="F11" s="53">
        <v>1.4804523E-2</v>
      </c>
      <c r="G11" s="53">
        <v>7.2554052000000004E-3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0.51340841550000005</v>
      </c>
      <c r="D14" s="54">
        <v>0.51488794754</v>
      </c>
      <c r="E14" s="54">
        <v>0.51488794754</v>
      </c>
      <c r="F14" s="54">
        <v>0.30718176750999998</v>
      </c>
      <c r="G14" s="54">
        <v>0.30718176750999998</v>
      </c>
      <c r="H14" s="45">
        <v>0.36</v>
      </c>
      <c r="I14" s="55">
        <v>0.36</v>
      </c>
      <c r="J14" s="55">
        <v>0.36</v>
      </c>
      <c r="K14" s="55">
        <v>0.36</v>
      </c>
      <c r="L14" s="45">
        <v>0.253</v>
      </c>
      <c r="M14" s="55">
        <v>0.253</v>
      </c>
      <c r="N14" s="55">
        <v>0.253</v>
      </c>
      <c r="O14" s="55">
        <v>0.253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0.29179361931576303</v>
      </c>
      <c r="D15" s="52">
        <f t="shared" si="0"/>
        <v>0.29263450543256886</v>
      </c>
      <c r="E15" s="52">
        <f t="shared" si="0"/>
        <v>0.29263450543256886</v>
      </c>
      <c r="F15" s="52">
        <f t="shared" si="0"/>
        <v>0.17458552883723846</v>
      </c>
      <c r="G15" s="52">
        <f t="shared" si="0"/>
        <v>0.17458552883723846</v>
      </c>
      <c r="H15" s="52">
        <f t="shared" si="0"/>
        <v>0.20460455999999999</v>
      </c>
      <c r="I15" s="52">
        <f t="shared" si="0"/>
        <v>0.20460455999999999</v>
      </c>
      <c r="J15" s="52">
        <f t="shared" si="0"/>
        <v>0.20460455999999999</v>
      </c>
      <c r="K15" s="52">
        <f t="shared" si="0"/>
        <v>0.20460455999999999</v>
      </c>
      <c r="L15" s="52">
        <f t="shared" si="0"/>
        <v>0.143791538</v>
      </c>
      <c r="M15" s="52">
        <f t="shared" si="0"/>
        <v>0.143791538</v>
      </c>
      <c r="N15" s="52">
        <f t="shared" si="0"/>
        <v>0.143791538</v>
      </c>
      <c r="O15" s="52">
        <f t="shared" si="0"/>
        <v>0.143791538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2Ne6cjdLSXyndOnkVV87fOOvcL4ILpmq/zbw3xIYay6pSD+x/2OAE0imXGnMMyqCBs7CWceQu+FRAAK5vgwwZA==" saltValue="oWmcX6Xlo6+hGK7mnlBW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0.75947090000000006</v>
      </c>
      <c r="D2" s="53">
        <v>0.62829849999999998</v>
      </c>
      <c r="E2" s="53"/>
      <c r="F2" s="53"/>
      <c r="G2" s="53"/>
    </row>
    <row r="3" spans="1:7" x14ac:dyDescent="0.25">
      <c r="B3" s="3" t="s">
        <v>130</v>
      </c>
      <c r="C3" s="53">
        <v>9.8268190000000005E-2</v>
      </c>
      <c r="D3" s="53">
        <v>0.1174654</v>
      </c>
      <c r="E3" s="53"/>
      <c r="F3" s="53"/>
      <c r="G3" s="53"/>
    </row>
    <row r="4" spans="1:7" x14ac:dyDescent="0.25">
      <c r="B4" s="3" t="s">
        <v>131</v>
      </c>
      <c r="C4" s="53">
        <v>9.8268190000000005E-2</v>
      </c>
      <c r="D4" s="53">
        <v>0.1495677</v>
      </c>
      <c r="E4" s="53">
        <v>0</v>
      </c>
      <c r="F4" s="53">
        <v>0</v>
      </c>
      <c r="G4" s="53"/>
    </row>
    <row r="5" spans="1:7" x14ac:dyDescent="0.25">
      <c r="B5" s="3" t="s">
        <v>132</v>
      </c>
      <c r="C5" s="52">
        <v>4.3992700000000003E-2</v>
      </c>
      <c r="D5" s="52">
        <v>0.10466830000000001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Y9WbhHAv/DFGg96n2mD0IvmlarW1Hyo9ZfHG6BN65QmWMbYUZdXYDu5fzBruUK7DGEMt9egV8H+MSBD9AKzPjQ==" saltValue="Wy6RmXj+1AOyRZEOJl6gr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UauMOubYLWcA1k8Tdz+iSDwYJ4QwooHgCoAKEavJJ504bLu0r/QTFGcxLRDVqa4HbqgncMbJnKYwMb1I6FqJQ==" saltValue="kOvFnOqbY1waYpxPiznN/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TFJvLIZxqPRUWbY9U73FnZqtpdMW+a+NM1XxcWJL4rwX7ZZcpVn9/P5fENIYCOn4p+j+feEx02oXaBI1Ri3aIw==" saltValue="C7TJn2yPmSOLwSCVVCnRh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BCArxYMm6SKnT0G0rfmVFNaAcR1PSaY4J6WSW05h0bjJ9Kz76LtYz1DoTU4f6ASbYXe6GapQuMmz7X7zeucE6g==" saltValue="EyDCGy+Sgrdo2f6ben/wX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sJpKyzRTCcwbI0v3csaHJm7jh/qMW6BLR4JayaznFAI9tqEkUMdu5s/5yhCMMAkleJKhwr3gPx1wBt9wJxnoQ==" saltValue="/4u4BLvsdK6gFBYQPd729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2024-03-18T01:41:42Z</dcterms:modified>
</cp:coreProperties>
</file>