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EFA4302E-1539-4551-80DD-1E80B6D2686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H38" i="2"/>
  <c r="I38" i="2" s="1"/>
  <c r="G38" i="2"/>
  <c r="A38" i="2"/>
  <c r="A37" i="2"/>
  <c r="A35" i="2"/>
  <c r="A29" i="2"/>
  <c r="A27" i="2"/>
  <c r="A26" i="2"/>
  <c r="A25" i="2"/>
  <c r="A18" i="2"/>
  <c r="A17" i="2"/>
  <c r="A16" i="2"/>
  <c r="A14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19" i="2" l="1"/>
  <c r="A30" i="2"/>
  <c r="A21" i="2"/>
  <c r="A32" i="2"/>
  <c r="A33" i="2"/>
  <c r="A22" i="2"/>
  <c r="A39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4" i="2"/>
  <c r="I3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<sst xmlns="http://schemas.openxmlformats.org/spreadsheetml/2006/main" count="2092" uniqueCount="337">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</sst>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37441.895507812522</v>
      </c>
    </row>
    <row r="8" spans="1:3" ht="15" customHeight="1" x14ac:dyDescent="0.25">
      <c r="B8" s="5" t="s">
        <v>19</v>
      </c>
      <c r="C8" s="44">
        <v>0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0.59512580869999998</v>
      </c>
    </row>
    <row r="11" spans="1:3" ht="15" customHeight="1" x14ac:dyDescent="0.25">
      <c r="B11" s="5" t="s">
        <v>22</v>
      </c>
      <c r="C11" s="45">
        <v>0.85099999999999998</v>
      </c>
    </row>
    <row r="12" spans="1:3" ht="15" customHeight="1" x14ac:dyDescent="0.25">
      <c r="B12" s="5" t="s">
        <v>23</v>
      </c>
      <c r="C12" s="45">
        <v>0.74099999999999999</v>
      </c>
    </row>
    <row r="13" spans="1:3" ht="15" customHeight="1" x14ac:dyDescent="0.25">
      <c r="B13" s="5" t="s">
        <v>24</v>
      </c>
      <c r="C13" s="45">
        <v>0.57299999999999995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4.9799999999999997E-2</v>
      </c>
    </row>
    <row r="24" spans="1:3" ht="15" customHeight="1" x14ac:dyDescent="0.25">
      <c r="B24" s="15" t="s">
        <v>33</v>
      </c>
      <c r="C24" s="45">
        <v>0.55979999999999996</v>
      </c>
    </row>
    <row r="25" spans="1:3" ht="15" customHeight="1" x14ac:dyDescent="0.25">
      <c r="B25" s="15" t="s">
        <v>34</v>
      </c>
      <c r="C25" s="45">
        <v>0.36509999999999998</v>
      </c>
    </row>
    <row r="26" spans="1:3" ht="15" customHeight="1" x14ac:dyDescent="0.25">
      <c r="B26" s="15" t="s">
        <v>35</v>
      </c>
      <c r="C26" s="45">
        <v>2.53E-2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0.41896057377486201</v>
      </c>
    </row>
    <row r="30" spans="1:3" ht="14.25" customHeight="1" x14ac:dyDescent="0.25">
      <c r="B30" s="25" t="s">
        <v>38</v>
      </c>
      <c r="C30" s="99">
        <v>3.1194734938128299E-2</v>
      </c>
    </row>
    <row r="31" spans="1:3" ht="14.25" customHeight="1" x14ac:dyDescent="0.25">
      <c r="B31" s="25" t="s">
        <v>39</v>
      </c>
      <c r="C31" s="99">
        <v>4.7636985017141802E-2</v>
      </c>
    </row>
    <row r="32" spans="1:3" ht="14.25" customHeight="1" x14ac:dyDescent="0.25">
      <c r="B32" s="25" t="s">
        <v>40</v>
      </c>
      <c r="C32" s="99">
        <v>0.50220770626986799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4.9259628434581204</v>
      </c>
    </row>
    <row r="38" spans="1:5" ht="15" customHeight="1" x14ac:dyDescent="0.25">
      <c r="B38" s="11" t="s">
        <v>45</v>
      </c>
      <c r="C38" s="43">
        <v>6.5156473853627501</v>
      </c>
      <c r="D38" s="12"/>
      <c r="E38" s="13"/>
    </row>
    <row r="39" spans="1:5" ht="15" customHeight="1" x14ac:dyDescent="0.25">
      <c r="B39" s="11" t="s">
        <v>46</v>
      </c>
      <c r="C39" s="43">
        <v>7.6174135059949801</v>
      </c>
      <c r="D39" s="12"/>
      <c r="E39" s="12"/>
    </row>
    <row r="40" spans="1:5" ht="15" customHeight="1" x14ac:dyDescent="0.25">
      <c r="B40" s="11" t="s">
        <v>47</v>
      </c>
      <c r="C40" s="100">
        <v>0.53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5.7887200759999997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1.05205E-2</v>
      </c>
      <c r="D45" s="12"/>
    </row>
    <row r="46" spans="1:5" ht="15.75" customHeight="1" x14ac:dyDescent="0.25">
      <c r="B46" s="11" t="s">
        <v>52</v>
      </c>
      <c r="C46" s="45">
        <v>8.8018399999999997E-2</v>
      </c>
      <c r="D46" s="12"/>
    </row>
    <row r="47" spans="1:5" ht="15.75" customHeight="1" x14ac:dyDescent="0.25">
      <c r="B47" s="11" t="s">
        <v>53</v>
      </c>
      <c r="C47" s="45">
        <v>7.7018599999999993E-2</v>
      </c>
      <c r="D47" s="12"/>
      <c r="E47" s="13"/>
    </row>
    <row r="48" spans="1:5" ht="15" customHeight="1" x14ac:dyDescent="0.25">
      <c r="B48" s="11" t="s">
        <v>54</v>
      </c>
      <c r="C48" s="46">
        <v>0.82444249999999997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0.55161899999999997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0.11717912999999899</v>
      </c>
    </row>
    <row r="63" spans="1:4" ht="15.75" customHeight="1" x14ac:dyDescent="0.3">
      <c r="A63" s="4"/>
    </row>
  </sheetData>
  <sheetProtection algorithmName="SHA-512" hashValue="TysNP9lp8/BN0rrlcvIV8UAoiRMS3ckiU8h+WtlI4ugM0hagh6gTRG8XFYuCIjjKCKQ4OBKZbAuQWM7Jdha0wQ==" saltValue="baDyT6kmpv2zUeHgsl/N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0.45716770319480299</v>
      </c>
      <c r="C2" s="98">
        <v>0.95</v>
      </c>
      <c r="D2" s="56">
        <v>94.586213594378066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40.699506896759281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987.5278427956996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7.0964877118934746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13.83180634055519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13.83180634055519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13.83180634055519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13.83180634055519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13.83180634055519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13.83180634055519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0.58242304784981502</v>
      </c>
      <c r="C16" s="98">
        <v>0.95</v>
      </c>
      <c r="D16" s="56">
        <v>1.538572140450539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22.59355597690848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22.59355597690848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9.0976219179999998E-2</v>
      </c>
      <c r="C21" s="98">
        <v>0.95</v>
      </c>
      <c r="D21" s="56">
        <v>89.248141599385079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24.299027096709931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0.16300000000000001</v>
      </c>
      <c r="C23" s="98">
        <v>0.95</v>
      </c>
      <c r="D23" s="56">
        <v>4.7916044727007323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0.81552976663448307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0.48072273144753502</v>
      </c>
      <c r="C27" s="98">
        <v>0.95</v>
      </c>
      <c r="D27" s="56">
        <v>19.508595698257331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0.74756310000000004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197.08344135615161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2.1314125469028462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0.58960089999999998</v>
      </c>
      <c r="C32" s="98">
        <v>0.95</v>
      </c>
      <c r="D32" s="56">
        <v>3.387837434899573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0.48344549999999997</v>
      </c>
      <c r="C38" s="98">
        <v>0.95</v>
      </c>
      <c r="D38" s="56">
        <v>2.7208464683869868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0.7137907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GvhsMZxg+ruZ31SG9Hdqv7spRRE9rhfczM2XMK5hyZrIQOH1Aa+kkA8Ah5yvOIVPedmEdbRtwq8sydA5rnd06g==" saltValue="l4tc8wrtWKYv6w2EKaNF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lVp/HAJLLsiabikHenoOkTDLAPoxLxpH0T2xHao82dUy3vkwa4ax8g2sxyEHAE0eoHA0u3SHv+hRVB/MZT83gg==" saltValue="btO78Zitjy42sMVjsf+Pq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ENw0AsNjtLnKao2nXcfaEd8U3ST5flS2P24/tCorTloDfcy4TEoMYzus1pIFWl2ammqzdrB/fH3H9uGClMDStg==" saltValue="sWI50CtcEtRin3hvOQe9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0.10856951400637629</v>
      </c>
      <c r="C3" s="21">
        <f>frac_mam_1_5months * 2.6</f>
        <v>0.10856951400637629</v>
      </c>
      <c r="D3" s="21">
        <f>frac_mam_6_11months * 2.6</f>
        <v>0.12356716915965088</v>
      </c>
      <c r="E3" s="21">
        <f>frac_mam_12_23months * 2.6</f>
        <v>0.10578526630997651</v>
      </c>
      <c r="F3" s="21">
        <f>frac_mam_24_59months * 2.6</f>
        <v>0.2318267583847046</v>
      </c>
    </row>
    <row r="4" spans="1:6" ht="15.75" customHeight="1" x14ac:dyDescent="0.25">
      <c r="A4" s="3" t="s">
        <v>208</v>
      </c>
      <c r="B4" s="21">
        <f>frac_sam_1month * 2.6</f>
        <v>0.15575967356562626</v>
      </c>
      <c r="C4" s="21">
        <f>frac_sam_1_5months * 2.6</f>
        <v>0.15575967356562626</v>
      </c>
      <c r="D4" s="21">
        <f>frac_sam_6_11months * 2.6</f>
        <v>6.4411664009094219E-2</v>
      </c>
      <c r="E4" s="21">
        <f>frac_sam_12_23months * 2.6</f>
        <v>1.8292856682091942E-2</v>
      </c>
      <c r="F4" s="21">
        <f>frac_sam_24_59months * 2.6</f>
        <v>4.5791764184832641E-2</v>
      </c>
    </row>
  </sheetData>
  <sheetProtection algorithmName="SHA-512" hashValue="3kfbC87vhB8MheJyqGCMbINqqTZtdtfFS7umE13p4BZ+cqx049EGVAENZpDYlHkooJa37SVNcYYB8UTeWxdqcQ==" saltValue="7Lhc2S/7X3F0XrGE4b1v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0.74099999999999999</v>
      </c>
      <c r="E10" s="60">
        <f>IF(ISBLANK(comm_deliv), frac_children_health_facility,1)</f>
        <v>0.74099999999999999</v>
      </c>
      <c r="F10" s="60">
        <f>IF(ISBLANK(comm_deliv), frac_children_health_facility,1)</f>
        <v>0.74099999999999999</v>
      </c>
      <c r="G10" s="60">
        <f>IF(ISBLANK(comm_deliv), frac_children_health_facility,1)</f>
        <v>0.74099999999999999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0.57299999999999995</v>
      </c>
      <c r="M24" s="60">
        <f>famplan_unmet_need</f>
        <v>0.57299999999999995</v>
      </c>
      <c r="N24" s="60">
        <f>famplan_unmet_need</f>
        <v>0.57299999999999995</v>
      </c>
      <c r="O24" s="60">
        <f>famplan_unmet_need</f>
        <v>0.57299999999999995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0.19838835373700001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8.5023580173000005E-2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0.12146225738999999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0.59512580869999998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bPaTJ3I2U7yYYTl3m0X5MlK9g/5ZSCncTIDQulxx6djwsemWztpMQWJoVGEWencbqV9VHk6Fd5ZnlVJr/x7ICA==" saltValue="YM765Mb7JCpWsXs3Dxxuj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7agItx6p4AXVUq9/B5XoE8fF2c6uTVXBEtOcjB94E5zbHoSNN7RTAITqHoozonnjc3+e6kMV7gEKnmMjN+zYtg==" saltValue="8QMjVfg7Ueht3s+2jIK3C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164h9cVbqIP9FOHyIagaIdQGmnVCuMQDLLc2/t1oe8YVqSS01Y+w9v9FedqFSninemg4gtbI4KjxENxQ8Zgh8Q==" saltValue="+ZpARwPjFlkh6/weizJWh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7kQAVoe+dQSIH7QdinQYfOC1oASwc3fwl2GMMPZRFoD8WHCw0PfrKAJRJHwZ/53fjWVtJ3oEP5XBwMkHTP7lwQ==" saltValue="Kv07eQiH0J6jQJn4ygX/B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5b6p5rCDr5lhxM977gBKAwIglyMY4JroaV3FB0uRtX6KCFHxjv7uz8fRyNSpbx/r7QAX7OAITYLKTfITrjhFg==" saltValue="sKizr9lZGOIV+c/pLNvXw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CLHNxNKc8Qt0usR8GeZgPq0VkhBU4f5Sa23t6my2RpVO7PW/ytsbF5NGjY3CjQJYcHCugdiDEK4TDf4luiTdQ==" saltValue="3zQReRGgryZJq1lpEMSNZ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7038.6504000000004</v>
      </c>
      <c r="C2" s="49">
        <v>13000</v>
      </c>
      <c r="D2" s="49">
        <v>34000</v>
      </c>
      <c r="E2" s="49">
        <v>42000</v>
      </c>
      <c r="F2" s="49">
        <v>25000</v>
      </c>
      <c r="G2" s="17">
        <f t="shared" ref="G2:G11" si="0">C2+D2+E2+F2</f>
        <v>114000</v>
      </c>
      <c r="H2" s="17">
        <f t="shared" ref="H2:H11" si="1">(B2 + stillbirth*B2/(1000-stillbirth))/(1-abortion)</f>
        <v>8045.0368298454496</v>
      </c>
      <c r="I2" s="17">
        <f t="shared" ref="I2:I11" si="2">G2-H2</f>
        <v>105954.96317015454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6840.6016000000009</v>
      </c>
      <c r="C3" s="50">
        <v>14000</v>
      </c>
      <c r="D3" s="50">
        <v>32000</v>
      </c>
      <c r="E3" s="50">
        <v>42000</v>
      </c>
      <c r="F3" s="50">
        <v>26000</v>
      </c>
      <c r="G3" s="17">
        <f t="shared" si="0"/>
        <v>114000</v>
      </c>
      <c r="H3" s="17">
        <f t="shared" si="1"/>
        <v>7818.6710069162855</v>
      </c>
      <c r="I3" s="17">
        <f t="shared" si="2"/>
        <v>106181.32899308372</v>
      </c>
    </row>
    <row r="4" spans="1:9" ht="15.75" customHeight="1" x14ac:dyDescent="0.25">
      <c r="A4" s="5">
        <f t="shared" si="3"/>
        <v>2023</v>
      </c>
      <c r="B4" s="49">
        <v>6649.0948000000008</v>
      </c>
      <c r="C4" s="50">
        <v>14000</v>
      </c>
      <c r="D4" s="50">
        <v>31000</v>
      </c>
      <c r="E4" s="50">
        <v>42000</v>
      </c>
      <c r="F4" s="50">
        <v>28000</v>
      </c>
      <c r="G4" s="17">
        <f t="shared" si="0"/>
        <v>115000</v>
      </c>
      <c r="H4" s="17">
        <f t="shared" si="1"/>
        <v>7599.782559328969</v>
      </c>
      <c r="I4" s="17">
        <f t="shared" si="2"/>
        <v>107400.21744067103</v>
      </c>
    </row>
    <row r="5" spans="1:9" ht="15.75" customHeight="1" x14ac:dyDescent="0.25">
      <c r="A5" s="5">
        <f t="shared" si="3"/>
        <v>2024</v>
      </c>
      <c r="B5" s="49">
        <v>6422.4864000000016</v>
      </c>
      <c r="C5" s="50">
        <v>15000</v>
      </c>
      <c r="D5" s="50">
        <v>30000</v>
      </c>
      <c r="E5" s="50">
        <v>42000</v>
      </c>
      <c r="F5" s="50">
        <v>29000</v>
      </c>
      <c r="G5" s="17">
        <f t="shared" si="0"/>
        <v>116000</v>
      </c>
      <c r="H5" s="17">
        <f t="shared" si="1"/>
        <v>7340.7736839979334</v>
      </c>
      <c r="I5" s="17">
        <f t="shared" si="2"/>
        <v>108659.22631600207</v>
      </c>
    </row>
    <row r="6" spans="1:9" ht="15.75" customHeight="1" x14ac:dyDescent="0.25">
      <c r="A6" s="5">
        <f t="shared" si="3"/>
        <v>2025</v>
      </c>
      <c r="B6" s="49">
        <v>6202.42</v>
      </c>
      <c r="C6" s="50">
        <v>15000</v>
      </c>
      <c r="D6" s="50">
        <v>29000</v>
      </c>
      <c r="E6" s="50">
        <v>42000</v>
      </c>
      <c r="F6" s="50">
        <v>31000</v>
      </c>
      <c r="G6" s="17">
        <f t="shared" si="0"/>
        <v>117000</v>
      </c>
      <c r="H6" s="17">
        <f t="shared" si="1"/>
        <v>7089.2421840087436</v>
      </c>
      <c r="I6" s="17">
        <f t="shared" si="2"/>
        <v>109910.75781599125</v>
      </c>
    </row>
    <row r="7" spans="1:9" ht="15.75" customHeight="1" x14ac:dyDescent="0.25">
      <c r="A7" s="5">
        <f t="shared" si="3"/>
        <v>2026</v>
      </c>
      <c r="B7" s="49">
        <v>6067.2150000000001</v>
      </c>
      <c r="C7" s="50">
        <v>16000</v>
      </c>
      <c r="D7" s="50">
        <v>29000</v>
      </c>
      <c r="E7" s="50">
        <v>41000</v>
      </c>
      <c r="F7" s="50">
        <v>33000</v>
      </c>
      <c r="G7" s="17">
        <f t="shared" si="0"/>
        <v>119000</v>
      </c>
      <c r="H7" s="17">
        <f t="shared" si="1"/>
        <v>6934.705569350449</v>
      </c>
      <c r="I7" s="17">
        <f t="shared" si="2"/>
        <v>112065.29443064955</v>
      </c>
    </row>
    <row r="8" spans="1:9" ht="15.75" customHeight="1" x14ac:dyDescent="0.25">
      <c r="A8" s="5">
        <f t="shared" si="3"/>
        <v>2027</v>
      </c>
      <c r="B8" s="49">
        <v>5916.1440000000002</v>
      </c>
      <c r="C8" s="50">
        <v>16000</v>
      </c>
      <c r="D8" s="50">
        <v>28000</v>
      </c>
      <c r="E8" s="50">
        <v>39000</v>
      </c>
      <c r="F8" s="50">
        <v>35000</v>
      </c>
      <c r="G8" s="17">
        <f t="shared" si="0"/>
        <v>118000</v>
      </c>
      <c r="H8" s="17">
        <f t="shared" si="1"/>
        <v>6762.0344335711261</v>
      </c>
      <c r="I8" s="17">
        <f t="shared" si="2"/>
        <v>111237.96556642887</v>
      </c>
    </row>
    <row r="9" spans="1:9" ht="15.75" customHeight="1" x14ac:dyDescent="0.25">
      <c r="A9" s="5">
        <f t="shared" si="3"/>
        <v>2028</v>
      </c>
      <c r="B9" s="49">
        <v>5773.32</v>
      </c>
      <c r="C9" s="50">
        <v>17000</v>
      </c>
      <c r="D9" s="50">
        <v>28000</v>
      </c>
      <c r="E9" s="50">
        <v>38000</v>
      </c>
      <c r="F9" s="50">
        <v>37000</v>
      </c>
      <c r="G9" s="17">
        <f t="shared" si="0"/>
        <v>120000</v>
      </c>
      <c r="H9" s="17">
        <f t="shared" si="1"/>
        <v>6598.7894540810448</v>
      </c>
      <c r="I9" s="17">
        <f t="shared" si="2"/>
        <v>113401.21054591896</v>
      </c>
    </row>
    <row r="10" spans="1:9" ht="15.75" customHeight="1" x14ac:dyDescent="0.25">
      <c r="A10" s="5">
        <f t="shared" si="3"/>
        <v>2029</v>
      </c>
      <c r="B10" s="49">
        <v>5615.4319999999998</v>
      </c>
      <c r="C10" s="50">
        <v>18000</v>
      </c>
      <c r="D10" s="50">
        <v>29000</v>
      </c>
      <c r="E10" s="50">
        <v>36000</v>
      </c>
      <c r="F10" s="50">
        <v>38000</v>
      </c>
      <c r="G10" s="17">
        <f t="shared" si="0"/>
        <v>121000</v>
      </c>
      <c r="H10" s="17">
        <f t="shared" si="1"/>
        <v>6418.3266234522307</v>
      </c>
      <c r="I10" s="17">
        <f t="shared" si="2"/>
        <v>114581.67337654777</v>
      </c>
    </row>
    <row r="11" spans="1:9" ht="15.75" customHeight="1" x14ac:dyDescent="0.25">
      <c r="A11" s="5">
        <f t="shared" si="3"/>
        <v>2030</v>
      </c>
      <c r="B11" s="49">
        <v>5454.3360000000002</v>
      </c>
      <c r="C11" s="50">
        <v>18000</v>
      </c>
      <c r="D11" s="50">
        <v>29000</v>
      </c>
      <c r="E11" s="50">
        <v>36000</v>
      </c>
      <c r="F11" s="50">
        <v>40000</v>
      </c>
      <c r="G11" s="17">
        <f t="shared" si="0"/>
        <v>123000</v>
      </c>
      <c r="H11" s="17">
        <f t="shared" si="1"/>
        <v>6234.1971128942432</v>
      </c>
      <c r="I11" s="17">
        <f t="shared" si="2"/>
        <v>116765.80288710576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d0tXl5zEBExxQEcHSHC3rdSRBRW3a1/OUEHeVbGS1/Z8JiOOts8uGXDkZVZCd9EbdCmoU0wh28EyX8pKnx0ZQ==" saltValue="In8pGspueicbSbSwcI80T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7.980576893821782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7.980576893821782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2.9246097386906902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2.9246097386906902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jUBaxq8EdXUvRA1Ip5uPgXPdg7qdmPbwitqTywk+5YnwTu/DSbbclJHJZ5lmvOwzb+2Wbl5hUvdSNcGhGYqMsg==" saltValue="nA5O14BuzQbFbWxm6Mu3U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nU/9s07ei6bATZlnFFL/h/6hP45RirfHbPhK4KHlyLHbk3j8BMDvxCsZQp/IhRw2+iCtapZ4CYIfmFpGKi8NwA==" saltValue="ErEQsDgM1HzJKbm+f0od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NPg1PENUth/RUPvJzp1wichSxVKtu7+1KsXYCvDKMe+Clh2Bgm2RCmcl8cfHy82Ygtuk3Pv6RmTenB1gkO4rtA==" saltValue="qXyAHeLxim6hyqB4Vi5c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0.60322594311056488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0.58047875733624843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0.86247386227380574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0.85091619701332799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0.86247386227380574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0.85091619701332799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0.40188877287048852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0.37947264944318093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0.82894401837997334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0.81517237418024968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0.82894401837997334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0.81517237418024968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0.90770317833092262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0.89950367095018502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0.89633926822184806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0.8872556034941359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0.89633926822184806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0.8872556034941359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6k07FQGKZ9jum/l1H2eDx0mH48mMOMdXMINBabxvFuyGGaijw8+lo5EgAJhPGc9Hq9fpCzQNbaMLQpR02LxoAw==" saltValue="NPrRlazuynkWOEbqy8mZ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8G7MIbQ2Zk3vi1+Ywq3CknJ6TRpQlh50gAR4WIoSsvrK22IGtRkBFhTODMmGBzoAG+djIuSDIrG5947Rpl1Y0A==" saltValue="oxi+N5HOqztOHuA0iDjp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0.54822128326219732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0.6594494760025833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0.6594494760025833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0.57724362845754318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0.57724362845754318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0.57724362845754318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0.57724362845754318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0.59695992630124373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0.59695992630124373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0.59695992630124373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0.59695992630124373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0.65369460879839747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0.75076091248206389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0.75076091248206389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0.67989756722151096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0.67989756722151096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0.67989756722151096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0.67989756722151096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0.69733656174334135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0.69733656174334135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0.69733656174334135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0.69733656174334135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0.35648975476479894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0.46921969757507981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0.46921969757507981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0.38398907250180786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0.38398907250180786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0.38398907250180786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0.38398907250180786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0.40340319568375188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0.40340319568375188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0.40340319568375188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0.40340319568375188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0.52406208955699429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0.63730315721337683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0.63730315721337683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0.55337204108977223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0.55337204108977223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0.55337204108977223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0.55337204108977223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0.57337883959044367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0.57337883959044367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0.57337883959044367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0.57337883959044367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0.93849295295377122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0.96055026353162598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0.96055026353162598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0.94496119764433917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0.94496119764433917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0.94496119764433917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0.94496119764433917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0.9490419894007337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0.9490419894007337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0.9490419894007337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0.9490419894007337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0.8444044979184171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0.89648149754110107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0.89648149754110107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0.85928375430943504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0.85928375430943504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0.85928375430943504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0.85928375430943504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0.86883525708289611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0.86883525708289611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0.86883525708289611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0.86883525708289611</v>
      </c>
    </row>
  </sheetData>
  <sheetProtection algorithmName="SHA-512" hashValue="2D1NHEFwk0nsI55VlwBPlAWFxb5RFxjs6ICcogYPJ4YEhlXV2UK2JxMEDg5gNzmqlX28ARa1GTMbG+jbaOXHtg==" saltValue="/W8hjJaKo6yE3Z8hzfy7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0.74017639081815889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0.74717027669489866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0.75056015984768343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0.74854992992682157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0.74383704824210717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0.74268487520146997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0.74404980940599286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0.73405023979108697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0.63515792130870108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0.64361758634183319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0.64774130423660825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0.64529405317887345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0.63957770391534119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0.63818469196490413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0.63983513071611042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0.62780076362590698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0.85455767609619271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0.85905893619126916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0.86122727134060051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0.85994247979524918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0.85691833321413691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0.85617643543371835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0.85705522167000692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0.85058401044087018</v>
      </c>
    </row>
  </sheetData>
  <sheetProtection algorithmName="SHA-512" hashValue="NqT7o89qMRY7nonQBfnVFUcgt4CJQq/mg5bgWJ/1vJDDTFfto4K4PiUMmks/5AK/Kv12ekS7LXqb3+kIk4b38A==" saltValue="+jmMw2lHl+8TyZUhsOe2A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S3nT27V8HwW9VwTdlE03uGVGHgDXTVH8rds9pWHfbbrXqmO2LQn3TbbZJ+KAJnm6jQiggcrXqpM1fH7LQ7XQA==" saltValue="FT11MqQ3uoObH/DAVu15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OHtVGvJ2Pg5OpMlivCPmC9Dd98XR8Si1yULuuN8DzBEzm4+blqzN5wi0+C82PTz3Shllu3BscVK3/4TOuxRH/w==" saltValue="cbf0pOJPv4qnH4q6t00TD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6.5759845976876008E-2</v>
      </c>
    </row>
    <row r="5" spans="1:8" ht="15.75" customHeight="1" x14ac:dyDescent="0.25">
      <c r="B5" s="19" t="s">
        <v>80</v>
      </c>
      <c r="C5" s="101">
        <v>3.3172605752683042E-2</v>
      </c>
    </row>
    <row r="6" spans="1:8" ht="15.75" customHeight="1" x14ac:dyDescent="0.25">
      <c r="B6" s="19" t="s">
        <v>81</v>
      </c>
      <c r="C6" s="101">
        <v>0.112459329068909</v>
      </c>
    </row>
    <row r="7" spans="1:8" ht="15.75" customHeight="1" x14ac:dyDescent="0.25">
      <c r="B7" s="19" t="s">
        <v>82</v>
      </c>
      <c r="C7" s="101">
        <v>0.39361010626417459</v>
      </c>
    </row>
    <row r="8" spans="1:8" ht="15.75" customHeight="1" x14ac:dyDescent="0.25">
      <c r="B8" s="19" t="s">
        <v>83</v>
      </c>
      <c r="C8" s="101">
        <v>4.8637909429998967E-3</v>
      </c>
    </row>
    <row r="9" spans="1:8" ht="15.75" customHeight="1" x14ac:dyDescent="0.25">
      <c r="B9" s="19" t="s">
        <v>84</v>
      </c>
      <c r="C9" s="101">
        <v>0.276278084258817</v>
      </c>
    </row>
    <row r="10" spans="1:8" ht="15.75" customHeight="1" x14ac:dyDescent="0.25">
      <c r="B10" s="19" t="s">
        <v>85</v>
      </c>
      <c r="C10" s="101">
        <v>0.1138562377355406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3.090250199768375E-2</v>
      </c>
      <c r="D14" s="55">
        <v>3.090250199768375E-2</v>
      </c>
      <c r="E14" s="55">
        <v>3.090250199768375E-2</v>
      </c>
      <c r="F14" s="55">
        <v>3.090250199768375E-2</v>
      </c>
    </row>
    <row r="15" spans="1:8" ht="15.75" customHeight="1" x14ac:dyDescent="0.25">
      <c r="B15" s="19" t="s">
        <v>88</v>
      </c>
      <c r="C15" s="101">
        <v>0.1266394252048863</v>
      </c>
      <c r="D15" s="101">
        <v>0.1266394252048863</v>
      </c>
      <c r="E15" s="101">
        <v>0.1266394252048863</v>
      </c>
      <c r="F15" s="101">
        <v>0.1266394252048863</v>
      </c>
    </row>
    <row r="16" spans="1:8" ht="15.75" customHeight="1" x14ac:dyDescent="0.25">
      <c r="B16" s="19" t="s">
        <v>89</v>
      </c>
      <c r="C16" s="101">
        <v>1.675247975385152E-2</v>
      </c>
      <c r="D16" s="101">
        <v>1.675247975385152E-2</v>
      </c>
      <c r="E16" s="101">
        <v>1.675247975385152E-2</v>
      </c>
      <c r="F16" s="101">
        <v>1.675247975385152E-2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2.533730353389875E-2</v>
      </c>
      <c r="D19" s="101">
        <v>2.533730353389875E-2</v>
      </c>
      <c r="E19" s="101">
        <v>2.533730353389875E-2</v>
      </c>
      <c r="F19" s="101">
        <v>2.533730353389875E-2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9.7484367612660064E-2</v>
      </c>
      <c r="D21" s="101">
        <v>9.7484367612660064E-2</v>
      </c>
      <c r="E21" s="101">
        <v>9.7484367612660064E-2</v>
      </c>
      <c r="F21" s="101">
        <v>9.7484367612660064E-2</v>
      </c>
    </row>
    <row r="22" spans="1:8" ht="15.75" customHeight="1" x14ac:dyDescent="0.25">
      <c r="B22" s="19" t="s">
        <v>95</v>
      </c>
      <c r="C22" s="101">
        <v>0.70288392189701954</v>
      </c>
      <c r="D22" s="101">
        <v>0.70288392189701954</v>
      </c>
      <c r="E22" s="101">
        <v>0.70288392189701954</v>
      </c>
      <c r="F22" s="101">
        <v>0.70288392189701954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3.7058319999999999E-2</v>
      </c>
    </row>
    <row r="27" spans="1:8" ht="15.75" customHeight="1" x14ac:dyDescent="0.25">
      <c r="B27" s="19" t="s">
        <v>102</v>
      </c>
      <c r="C27" s="101">
        <v>3.1722030000000002E-3</v>
      </c>
    </row>
    <row r="28" spans="1:8" ht="15.75" customHeight="1" x14ac:dyDescent="0.25">
      <c r="B28" s="19" t="s">
        <v>103</v>
      </c>
      <c r="C28" s="101">
        <v>0.26537214399999998</v>
      </c>
    </row>
    <row r="29" spans="1:8" ht="15.75" customHeight="1" x14ac:dyDescent="0.25">
      <c r="B29" s="19" t="s">
        <v>104</v>
      </c>
      <c r="C29" s="101">
        <v>8.9267518000000004E-2</v>
      </c>
    </row>
    <row r="30" spans="1:8" ht="15.75" customHeight="1" x14ac:dyDescent="0.25">
      <c r="B30" s="19" t="s">
        <v>2</v>
      </c>
      <c r="C30" s="101">
        <v>3.4850704000000003E-2</v>
      </c>
    </row>
    <row r="31" spans="1:8" ht="15.75" customHeight="1" x14ac:dyDescent="0.25">
      <c r="B31" s="19" t="s">
        <v>105</v>
      </c>
      <c r="C31" s="101">
        <v>5.2997323999999998E-2</v>
      </c>
    </row>
    <row r="32" spans="1:8" ht="15.75" customHeight="1" x14ac:dyDescent="0.25">
      <c r="B32" s="19" t="s">
        <v>106</v>
      </c>
      <c r="C32" s="101">
        <v>4.1757296000000013E-2</v>
      </c>
    </row>
    <row r="33" spans="2:3" ht="15.75" customHeight="1" x14ac:dyDescent="0.25">
      <c r="B33" s="19" t="s">
        <v>107</v>
      </c>
      <c r="C33" s="101">
        <v>5.6826768999999999E-2</v>
      </c>
    </row>
    <row r="34" spans="2:3" ht="15.75" customHeight="1" x14ac:dyDescent="0.25">
      <c r="B34" s="19" t="s">
        <v>108</v>
      </c>
      <c r="C34" s="101">
        <v>0.41869772199999999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ygP0DuomaAX1a0iqUVbBXBsR+URn2x5nR10+r4oWccr5428FBD2zBCBYcTURo+Ksy6B8nS2twAZHl2Jn0qh4vQ==" saltValue="GT2bHV2TO1qOUubIrg5ar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0.39293037520028529</v>
      </c>
      <c r="D2" s="52">
        <f>IFERROR(1-_xlfn.NORM.DIST(_xlfn.NORM.INV(SUM(D4:D5), 0, 1) + 1, 0, 1, TRUE), "")</f>
        <v>0.39293037520028529</v>
      </c>
      <c r="E2" s="52">
        <f>IFERROR(1-_xlfn.NORM.DIST(_xlfn.NORM.INV(SUM(E4:E5), 0, 1) + 1, 0, 1, TRUE), "")</f>
        <v>0.52349474870504731</v>
      </c>
      <c r="F2" s="52">
        <f>IFERROR(1-_xlfn.NORM.DIST(_xlfn.NORM.INV(SUM(F4:F5), 0, 1) + 1, 0, 1, TRUE), "")</f>
        <v>0.40769119556408751</v>
      </c>
      <c r="G2" s="52">
        <f>IFERROR(1-_xlfn.NORM.DIST(_xlfn.NORM.INV(SUM(G4:G5), 0, 1) + 1, 0, 1, TRUE), "")</f>
        <v>0.56311273475873347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0.37385784669540939</v>
      </c>
      <c r="D3" s="52">
        <f>IFERROR(_xlfn.NORM.DIST(_xlfn.NORM.INV(SUM(D4:D5), 0, 1) + 1, 0, 1, TRUE) - SUM(D4:D5), "")</f>
        <v>0.37385784669540939</v>
      </c>
      <c r="E3" s="52">
        <f>IFERROR(_xlfn.NORM.DIST(_xlfn.NORM.INV(SUM(E4:E5), 0, 1) + 1, 0, 1, TRUE) - SUM(E4:E5), "")</f>
        <v>0.33168866640983258</v>
      </c>
      <c r="F3" s="52">
        <f>IFERROR(_xlfn.NORM.DIST(_xlfn.NORM.INV(SUM(F4:F5), 0, 1) + 1, 0, 1, TRUE) - SUM(F4:F5), "")</f>
        <v>0.37062291060227559</v>
      </c>
      <c r="G3" s="52">
        <f>IFERROR(_xlfn.NORM.DIST(_xlfn.NORM.INV(SUM(G4:G5), 0, 1) + 1, 0, 1, TRUE) - SUM(G4:G5), "")</f>
        <v>0.31363183917713289</v>
      </c>
    </row>
    <row r="4" spans="1:15" ht="15.75" customHeight="1" x14ac:dyDescent="0.25">
      <c r="B4" s="5" t="s">
        <v>114</v>
      </c>
      <c r="C4" s="45">
        <v>0.14632110297679901</v>
      </c>
      <c r="D4" s="53">
        <v>0.14632110297679901</v>
      </c>
      <c r="E4" s="53">
        <v>0.10602942854166</v>
      </c>
      <c r="F4" s="53">
        <v>0.15473890304565399</v>
      </c>
      <c r="G4" s="53">
        <v>9.7377270460128798E-2</v>
      </c>
    </row>
    <row r="5" spans="1:15" ht="15.75" customHeight="1" x14ac:dyDescent="0.25">
      <c r="B5" s="5" t="s">
        <v>115</v>
      </c>
      <c r="C5" s="45">
        <v>8.6890675127506298E-2</v>
      </c>
      <c r="D5" s="53">
        <v>8.6890675127506298E-2</v>
      </c>
      <c r="E5" s="53">
        <v>3.8787156343460097E-2</v>
      </c>
      <c r="F5" s="53">
        <v>6.6946990787982899E-2</v>
      </c>
      <c r="G5" s="53">
        <v>2.5878155604004902E-2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0.60723549400798893</v>
      </c>
      <c r="D8" s="52">
        <f>IFERROR(1-_xlfn.NORM.DIST(_xlfn.NORM.INV(SUM(D10:D11), 0, 1) + 1, 0, 1, TRUE), "")</f>
        <v>0.60723549400798893</v>
      </c>
      <c r="E8" s="52">
        <f>IFERROR(1-_xlfn.NORM.DIST(_xlfn.NORM.INV(SUM(E10:E11), 0, 1) + 1, 0, 1, TRUE), "")</f>
        <v>0.67683857208861409</v>
      </c>
      <c r="F8" s="52">
        <f>IFERROR(1-_xlfn.NORM.DIST(_xlfn.NORM.INV(SUM(F10:F11), 0, 1) + 1, 0, 1, TRUE), "")</f>
        <v>0.74772589477629037</v>
      </c>
      <c r="G8" s="52">
        <f>IFERROR(1-_xlfn.NORM.DIST(_xlfn.NORM.INV(SUM(G10:G11), 0, 1) + 1, 0, 1, TRUE), "")</f>
        <v>0.5963286747776877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0.29109943384893316</v>
      </c>
      <c r="D9" s="52">
        <f>IFERROR(_xlfn.NORM.DIST(_xlfn.NORM.INV(SUM(D10:D11), 0, 1) + 1, 0, 1, TRUE) - SUM(D10:D11), "")</f>
        <v>0.29109943384893316</v>
      </c>
      <c r="E9" s="52">
        <f>IFERROR(_xlfn.NORM.DIST(_xlfn.NORM.INV(SUM(E10:E11), 0, 1) + 1, 0, 1, TRUE) - SUM(E10:E11), "")</f>
        <v>0.25086187669263771</v>
      </c>
      <c r="F9" s="52">
        <f>IFERROR(_xlfn.NORM.DIST(_xlfn.NORM.INV(SUM(F10:F11), 0, 1) + 1, 0, 1, TRUE) - SUM(F10:F11), "")</f>
        <v>0.20455175022676023</v>
      </c>
      <c r="G9" s="52">
        <f>IFERROR(_xlfn.NORM.DIST(_xlfn.NORM.INV(SUM(G10:G11), 0, 1) + 1, 0, 1, TRUE) - SUM(G10:G11), "")</f>
        <v>0.29689497038787493</v>
      </c>
    </row>
    <row r="10" spans="1:15" ht="15.75" customHeight="1" x14ac:dyDescent="0.25">
      <c r="B10" s="5" t="s">
        <v>119</v>
      </c>
      <c r="C10" s="45">
        <v>4.1757505387067802E-2</v>
      </c>
      <c r="D10" s="53">
        <v>4.1757505387067802E-2</v>
      </c>
      <c r="E10" s="53">
        <v>4.7525834292173413E-2</v>
      </c>
      <c r="F10" s="53">
        <v>4.0686640888452502E-2</v>
      </c>
      <c r="G10" s="53">
        <v>8.9164137840270996E-2</v>
      </c>
    </row>
    <row r="11" spans="1:15" ht="15.75" customHeight="1" x14ac:dyDescent="0.25">
      <c r="B11" s="5" t="s">
        <v>120</v>
      </c>
      <c r="C11" s="45">
        <v>5.9907566756010097E-2</v>
      </c>
      <c r="D11" s="53">
        <v>5.9907566756010097E-2</v>
      </c>
      <c r="E11" s="53">
        <v>2.47737169265747E-2</v>
      </c>
      <c r="F11" s="53">
        <v>7.0357141084969E-3</v>
      </c>
      <c r="G11" s="53">
        <v>1.7612216994166398E-2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0.54814867350000007</v>
      </c>
      <c r="D14" s="54">
        <v>0.52809382599400001</v>
      </c>
      <c r="E14" s="54">
        <v>0.52809382599400001</v>
      </c>
      <c r="F14" s="54">
        <v>0.246947057985</v>
      </c>
      <c r="G14" s="54">
        <v>0.246947057985</v>
      </c>
      <c r="H14" s="45">
        <v>0.46899999999999997</v>
      </c>
      <c r="I14" s="55">
        <v>0.46899999999999997</v>
      </c>
      <c r="J14" s="55">
        <v>0.46899999999999997</v>
      </c>
      <c r="K14" s="55">
        <v>0.46899999999999997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0.3023692231273965</v>
      </c>
      <c r="D15" s="52">
        <f t="shared" si="0"/>
        <v>0.29130658820098426</v>
      </c>
      <c r="E15" s="52">
        <f t="shared" si="0"/>
        <v>0.29130658820098426</v>
      </c>
      <c r="F15" s="52">
        <f t="shared" si="0"/>
        <v>0.1362206891786277</v>
      </c>
      <c r="G15" s="52">
        <f t="shared" si="0"/>
        <v>0.1362206891786277</v>
      </c>
      <c r="H15" s="52">
        <f t="shared" si="0"/>
        <v>0.258709311</v>
      </c>
      <c r="I15" s="52">
        <f t="shared" si="0"/>
        <v>0.258709311</v>
      </c>
      <c r="J15" s="52">
        <f t="shared" si="0"/>
        <v>0.258709311</v>
      </c>
      <c r="K15" s="52">
        <f t="shared" si="0"/>
        <v>0.258709311</v>
      </c>
      <c r="L15" s="52">
        <f t="shared" si="0"/>
        <v>0.23388645599999999</v>
      </c>
      <c r="M15" s="52">
        <f t="shared" si="0"/>
        <v>0.23388645599999999</v>
      </c>
      <c r="N15" s="52">
        <f t="shared" si="0"/>
        <v>0.23388645599999999</v>
      </c>
      <c r="O15" s="52">
        <f t="shared" si="0"/>
        <v>0.23388645599999999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2gxiF5QUVeYbEgVqCGxNvJp/ZMReT6BXGYgDtEUmi33afDQw9Q3JNoGmrZuhNcqZvWnrqRi8UJJD3EAT6+0FDg==" saltValue="GN9dSQ0EMHlUiVsUi2zc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0.76553148031234697</v>
      </c>
      <c r="D2" s="53">
        <v>0.58960089999999998</v>
      </c>
      <c r="E2" s="53"/>
      <c r="F2" s="53"/>
      <c r="G2" s="53"/>
    </row>
    <row r="3" spans="1:7" x14ac:dyDescent="0.25">
      <c r="B3" s="3" t="s">
        <v>130</v>
      </c>
      <c r="C3" s="53">
        <v>0.115765675902367</v>
      </c>
      <c r="D3" s="53">
        <v>0.16178020000000001</v>
      </c>
      <c r="E3" s="53"/>
      <c r="F3" s="53"/>
      <c r="G3" s="53"/>
    </row>
    <row r="4" spans="1:7" x14ac:dyDescent="0.25">
      <c r="B4" s="3" t="s">
        <v>131</v>
      </c>
      <c r="C4" s="53">
        <v>0.115296460688114</v>
      </c>
      <c r="D4" s="53">
        <v>0.2179171</v>
      </c>
      <c r="E4" s="53">
        <v>0.86853903532028198</v>
      </c>
      <c r="F4" s="53">
        <v>0.72773998975753795</v>
      </c>
      <c r="G4" s="53"/>
    </row>
    <row r="5" spans="1:7" x14ac:dyDescent="0.25">
      <c r="B5" s="3" t="s">
        <v>132</v>
      </c>
      <c r="C5" s="52">
        <v>3.4063772764056999E-3</v>
      </c>
      <c r="D5" s="52">
        <v>3.0701750889420499E-2</v>
      </c>
      <c r="E5" s="52">
        <f>1-SUM(E2:E4)</f>
        <v>0.13146096467971802</v>
      </c>
      <c r="F5" s="52">
        <f>1-SUM(F2:F4)</f>
        <v>0.27226001024246205</v>
      </c>
      <c r="G5" s="52">
        <f>1-SUM(G2:G4)</f>
        <v>1</v>
      </c>
    </row>
  </sheetData>
  <sheetProtection algorithmName="SHA-512" hashValue="YjOM0Q1N+8G5k4YInpD9KeEzPXHVXadhEKpdztWfZXLNrZgyvzJ74ms/0Exs5iwG0p6+XUUUVxZ4bVd5in/QVw==" saltValue="epQ4YAO0bmbUI9rbwHVYy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Gh9U86hHGdxLY6uGduGcpyGgReJrMtTbRoujKisIbOvjNz+C+W2Z3lw3IS00X2+PVaTwpRugMJaD7/pWpUUdw==" saltValue="zNPfebxmh8802dQyz+xNE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4ClpaqCnzoQQdEiIicA4kYP8ha7/GnlXRjVI5COkvtaCMMCZOJLcHMXwFk88ZedlyYNTPHj77HvqCmu1v+0Y1g==" saltValue="k3IUkqIIUwl2a8ru31eBF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2qF2+mfrmdjsgqEHqtgvylCusTKfyeAHxuLP8k8noT7oLC6H1Ulgz2i3w3lBTSFQRHrY1jTJcdqHlD9RzujfYQ==" saltValue="wrZM7EMKzPOh8629v4iAs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VEJrnuIPku31VEYWIy46nIMB5g+ot33flIG8XPq6DUAUf9/rlKflHsaRMxp2a7topi/tuKkaZjto+KCacQom5A==" saltValue="qs1a0XhOw+XB8Quu+UvIY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2024-03-18T01:45:28Z</dcterms:modified>
</cp:coreProperties>
</file>