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5B1E32D4-958F-4B13-A0D9-1610455ED49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I39" i="2" s="1"/>
  <c r="A39" i="2"/>
  <c r="I38" i="2"/>
  <c r="H38" i="2"/>
  <c r="G38" i="2"/>
  <c r="A37" i="2"/>
  <c r="A35" i="2"/>
  <c r="A34" i="2"/>
  <c r="A33" i="2"/>
  <c r="A32" i="2"/>
  <c r="A29" i="2"/>
  <c r="A26" i="2"/>
  <c r="A25" i="2"/>
  <c r="A24" i="2"/>
  <c r="A22" i="2"/>
  <c r="A21" i="2"/>
  <c r="A18" i="2"/>
  <c r="A16" i="2"/>
  <c r="A14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I10" i="2" l="1"/>
  <c r="A17" i="2"/>
  <c r="A27" i="2"/>
  <c r="A38" i="2"/>
  <c r="A19" i="2"/>
  <c r="A3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<sst xmlns="http://schemas.openxmlformats.org/spreadsheetml/2006/main" count="2092" uniqueCount="337">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</sst>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679664.203125</v>
      </c>
    </row>
    <row r="8" spans="1:3" ht="15" customHeight="1" x14ac:dyDescent="0.25">
      <c r="B8" s="5" t="s">
        <v>19</v>
      </c>
      <c r="C8" s="44">
        <v>1.6E-2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0.66318046569824207</v>
      </c>
    </row>
    <row r="11" spans="1:3" ht="15" customHeight="1" x14ac:dyDescent="0.25">
      <c r="B11" s="5" t="s">
        <v>22</v>
      </c>
      <c r="C11" s="45">
        <v>0.77400000000000002</v>
      </c>
    </row>
    <row r="12" spans="1:3" ht="15" customHeight="1" x14ac:dyDescent="0.25">
      <c r="B12" s="5" t="s">
        <v>23</v>
      </c>
      <c r="C12" s="45">
        <v>0.89400000000000002</v>
      </c>
    </row>
    <row r="13" spans="1:3" ht="15" customHeight="1" x14ac:dyDescent="0.25">
      <c r="B13" s="5" t="s">
        <v>24</v>
      </c>
      <c r="C13" s="45">
        <v>0.17399999999999999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0.1144</v>
      </c>
    </row>
    <row r="24" spans="1:3" ht="15" customHeight="1" x14ac:dyDescent="0.25">
      <c r="B24" s="15" t="s">
        <v>33</v>
      </c>
      <c r="C24" s="45">
        <v>0.50659999999999994</v>
      </c>
    </row>
    <row r="25" spans="1:3" ht="15" customHeight="1" x14ac:dyDescent="0.25">
      <c r="B25" s="15" t="s">
        <v>34</v>
      </c>
      <c r="C25" s="45">
        <v>0.32169999999999999</v>
      </c>
    </row>
    <row r="26" spans="1:3" ht="15" customHeight="1" x14ac:dyDescent="0.25">
      <c r="B26" s="15" t="s">
        <v>35</v>
      </c>
      <c r="C26" s="45">
        <v>5.7299999999999997E-2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0.2471342175</v>
      </c>
    </row>
    <row r="30" spans="1:3" ht="14.25" customHeight="1" x14ac:dyDescent="0.25">
      <c r="B30" s="25" t="s">
        <v>38</v>
      </c>
      <c r="C30" s="99">
        <v>0.12625974440000001</v>
      </c>
    </row>
    <row r="31" spans="1:3" ht="14.25" customHeight="1" x14ac:dyDescent="0.25">
      <c r="B31" s="25" t="s">
        <v>39</v>
      </c>
      <c r="C31" s="99">
        <v>0.1575646691</v>
      </c>
    </row>
    <row r="32" spans="1:3" ht="14.25" customHeight="1" x14ac:dyDescent="0.25">
      <c r="B32" s="25" t="s">
        <v>40</v>
      </c>
      <c r="C32" s="99">
        <v>0.46904136899999999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10.855233383654999</v>
      </c>
    </row>
    <row r="38" spans="1:5" ht="15" customHeight="1" x14ac:dyDescent="0.25">
      <c r="B38" s="11" t="s">
        <v>45</v>
      </c>
      <c r="C38" s="43">
        <v>16.633302094890301</v>
      </c>
      <c r="D38" s="12"/>
      <c r="E38" s="13"/>
    </row>
    <row r="39" spans="1:5" ht="15" customHeight="1" x14ac:dyDescent="0.25">
      <c r="B39" s="11" t="s">
        <v>46</v>
      </c>
      <c r="C39" s="43">
        <v>19.440405974279098</v>
      </c>
      <c r="D39" s="12"/>
      <c r="E39" s="12"/>
    </row>
    <row r="40" spans="1:5" ht="15" customHeight="1" x14ac:dyDescent="0.25">
      <c r="B40" s="11" t="s">
        <v>47</v>
      </c>
      <c r="C40" s="100">
        <v>1.29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10.536070929999999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7.0630000000000007E-3</v>
      </c>
      <c r="D45" s="12"/>
    </row>
    <row r="46" spans="1:5" ht="15.75" customHeight="1" x14ac:dyDescent="0.25">
      <c r="B46" s="11" t="s">
        <v>52</v>
      </c>
      <c r="C46" s="45">
        <v>7.0952500000000002E-2</v>
      </c>
      <c r="D46" s="12"/>
    </row>
    <row r="47" spans="1:5" ht="15.75" customHeight="1" x14ac:dyDescent="0.25">
      <c r="B47" s="11" t="s">
        <v>53</v>
      </c>
      <c r="C47" s="45">
        <v>5.8433499999999999E-2</v>
      </c>
      <c r="D47" s="12"/>
      <c r="E47" s="13"/>
    </row>
    <row r="48" spans="1:5" ht="15" customHeight="1" x14ac:dyDescent="0.25">
      <c r="B48" s="11" t="s">
        <v>54</v>
      </c>
      <c r="C48" s="46">
        <v>0.86355099999999996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0.56980299999999995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8.0900145000000007E-2</v>
      </c>
    </row>
    <row r="63" spans="1:4" ht="15.75" customHeight="1" x14ac:dyDescent="0.3">
      <c r="A63" s="4"/>
    </row>
  </sheetData>
  <sheetProtection algorithmName="SHA-512" hashValue="AApB5s9TWZn+Wxmiz+ngQBHkFiMstwdxoy+Uql0qVkc2uepS2v8WfvMuRLpQzM5mcZ5XVkNknD5RXnIrnj5xYw==" saltValue="w9CcKjOj95rPv3ljWQwj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0.31164749652061802</v>
      </c>
      <c r="C2" s="98">
        <v>0.95</v>
      </c>
      <c r="D2" s="56">
        <v>57.606667746332491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39.870654846835578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407.77420725897531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0.96257147415530553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13.0029542906315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13.0029542906315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13.0029542906315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13.0029542906315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13.0029542906315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13.0029542906315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0.52471805697679497</v>
      </c>
      <c r="C16" s="98">
        <v>0.95</v>
      </c>
      <c r="D16" s="56">
        <v>0.70972009052684637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9.4026515569123248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9.4026515569123248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0.221929475665093</v>
      </c>
      <c r="C21" s="98">
        <v>0.95</v>
      </c>
      <c r="D21" s="56">
        <v>12.07130746537854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22.434109984381621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2.9841451639999999E-2</v>
      </c>
      <c r="C23" s="98">
        <v>0.95</v>
      </c>
      <c r="D23" s="56">
        <v>4.2735719414984246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0.73915968946316501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0.27645848754729901</v>
      </c>
      <c r="C27" s="98">
        <v>0.95</v>
      </c>
      <c r="D27" s="56">
        <v>18.56902833381691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0.28195290000000001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112.6831812504641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0.38594540069210109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0.30086489999999999</v>
      </c>
      <c r="C32" s="98">
        <v>0.95</v>
      </c>
      <c r="D32" s="56">
        <v>1.5229281476965579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0.89783691431137891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7.1380570530891405E-2</v>
      </c>
      <c r="C38" s="98">
        <v>0.95</v>
      </c>
      <c r="D38" s="56">
        <v>5.5334670981932863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0.520675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Vi5LZXU4wQdVlRKpFYd0VPWo2Oi6JWP71fRR1sdbk6rj74CSMgu3tYUMDgdsgwPWA/VTdPNXOfKqtpoLDnXBSA==" saltValue="i2B50azJqSC++IXg1G5X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3v0ZBrZtPj2/5Zl4Rz4oEKn11+6of/52FHi/aQIGATmYbUKf0VoCn0nmODexNAsIvp70WCHD9iOuUAH+m4FnVA==" saltValue="+vZLGoYqiReDlfacD5O7K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Kb8X1CHwCeltAyuDalL7LeFz6CI4Du3jXGXEpQDJl/JBJfSDvN6rEhZ2RcAq3n58s6v8azVDuCUzC+OrLv411g==" saltValue="53WsGY69cXL1+7GyC8778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6.8953973054885889E-2</v>
      </c>
      <c r="C3" s="21">
        <f>frac_mam_1_5months * 2.6</f>
        <v>6.8953973054885889E-2</v>
      </c>
      <c r="D3" s="21">
        <f>frac_mam_6_11months * 2.6</f>
        <v>5.9499918483197399E-3</v>
      </c>
      <c r="E3" s="21">
        <f>frac_mam_12_23months * 2.6</f>
        <v>1.3200780563056579E-2</v>
      </c>
      <c r="F3" s="21">
        <f>frac_mam_24_59months * 2.6</f>
        <v>9.8195083905011603E-3</v>
      </c>
    </row>
    <row r="4" spans="1:6" ht="15.75" customHeight="1" x14ac:dyDescent="0.25">
      <c r="A4" s="3" t="s">
        <v>208</v>
      </c>
      <c r="B4" s="21">
        <f>frac_sam_1month * 2.6</f>
        <v>6.0713700950145624E-2</v>
      </c>
      <c r="C4" s="21">
        <f>frac_sam_1_5months * 2.6</f>
        <v>6.0713700950145624E-2</v>
      </c>
      <c r="D4" s="21">
        <f>frac_sam_6_11months * 2.6</f>
        <v>0</v>
      </c>
      <c r="E4" s="21">
        <f>frac_sam_12_23months * 2.6</f>
        <v>6.3535451889038998E-3</v>
      </c>
      <c r="F4" s="21">
        <f>frac_sam_24_59months * 2.6</f>
        <v>3.9512213319540003E-3</v>
      </c>
    </row>
  </sheetData>
  <sheetProtection algorithmName="SHA-512" hashValue="fEfwn5F/PMVDuCWLfvld/LT7wSVbREdxomfvq+c79vgiHjzd1aD7XIMme71qz0XIa1L7k877E0KZv1BqUQYGSQ==" saltValue="sh+vfwRoSO8iy9FZNk4h3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1.6E-2</v>
      </c>
      <c r="E2" s="60">
        <f>food_insecure</f>
        <v>1.6E-2</v>
      </c>
      <c r="F2" s="60">
        <f>food_insecure</f>
        <v>1.6E-2</v>
      </c>
      <c r="G2" s="60">
        <f>food_insecure</f>
        <v>1.6E-2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1.6E-2</v>
      </c>
      <c r="F5" s="60">
        <f>food_insecure</f>
        <v>1.6E-2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1.6E-2</v>
      </c>
      <c r="F8" s="60">
        <f>food_insecure</f>
        <v>1.6E-2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1.6E-2</v>
      </c>
      <c r="F9" s="60">
        <f>food_insecure</f>
        <v>1.6E-2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0.89400000000000002</v>
      </c>
      <c r="E10" s="60">
        <f>IF(ISBLANK(comm_deliv), frac_children_health_facility,1)</f>
        <v>0.89400000000000002</v>
      </c>
      <c r="F10" s="60">
        <f>IF(ISBLANK(comm_deliv), frac_children_health_facility,1)</f>
        <v>0.89400000000000002</v>
      </c>
      <c r="G10" s="60">
        <f>IF(ISBLANK(comm_deliv), frac_children_health_facility,1)</f>
        <v>0.89400000000000002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1.6E-2</v>
      </c>
      <c r="I15" s="60">
        <f>food_insecure</f>
        <v>1.6E-2</v>
      </c>
      <c r="J15" s="60">
        <f>food_insecure</f>
        <v>1.6E-2</v>
      </c>
      <c r="K15" s="60">
        <f>food_insecure</f>
        <v>1.6E-2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0.77400000000000002</v>
      </c>
      <c r="I18" s="60">
        <f>frac_PW_health_facility</f>
        <v>0.77400000000000002</v>
      </c>
      <c r="J18" s="60">
        <f>frac_PW_health_facility</f>
        <v>0.77400000000000002</v>
      </c>
      <c r="K18" s="60">
        <f>frac_PW_health_facility</f>
        <v>0.77400000000000002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0.17399999999999999</v>
      </c>
      <c r="M24" s="60">
        <f>famplan_unmet_need</f>
        <v>0.17399999999999999</v>
      </c>
      <c r="N24" s="60">
        <f>famplan_unmet_need</f>
        <v>0.17399999999999999</v>
      </c>
      <c r="O24" s="60">
        <f>famplan_unmet_need</f>
        <v>0.17399999999999999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0.16617328544311527</v>
      </c>
      <c r="M25" s="60">
        <f>(1-food_insecure)*(0.49)+food_insecure*(0.7)</f>
        <v>0.49335999999999997</v>
      </c>
      <c r="N25" s="60">
        <f>(1-food_insecure)*(0.49)+food_insecure*(0.7)</f>
        <v>0.49335999999999997</v>
      </c>
      <c r="O25" s="60">
        <f>(1-food_insecure)*(0.49)+food_insecure*(0.7)</f>
        <v>0.49335999999999997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7.1217122332763685E-2</v>
      </c>
      <c r="M26" s="60">
        <f>(1-food_insecure)*(0.21)+food_insecure*(0.3)</f>
        <v>0.21143999999999999</v>
      </c>
      <c r="N26" s="60">
        <f>(1-food_insecure)*(0.21)+food_insecure*(0.3)</f>
        <v>0.21143999999999999</v>
      </c>
      <c r="O26" s="60">
        <f>(1-food_insecure)*(0.21)+food_insecure*(0.3)</f>
        <v>0.21143999999999999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9.942912652587893E-2</v>
      </c>
      <c r="M27" s="60">
        <f>(1-food_insecure)*(0.3)</f>
        <v>0.29519999999999996</v>
      </c>
      <c r="N27" s="60">
        <f>(1-food_insecure)*(0.3)</f>
        <v>0.29519999999999996</v>
      </c>
      <c r="O27" s="60">
        <f>(1-food_insecure)*(0.3)</f>
        <v>0.29519999999999996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0.66318046569824207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AKOvYic97r7TiT19afnF8QgmWWYCUAYqZqNoiNRz4ck44C5y9vWB37CKJbgveX8d7EMP8aeooO+usLGIjujP1Q==" saltValue="7nmCeC+UrGR5qNS03aNNo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mreWEybYeGU4+wAIo1SFSCMfm6YoRZ8/b/0CEkiqKsgtxe9ydqW/LSA6Il5eCPOPX6az1XYdZ4GYVw+u5Oc7Jw==" saltValue="aHhhMAbqDHfRckHWAqAvt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/BMAkNYRV4nlrNwPuumS2GDAfjTaWcxiwEesv/czd0B4e9dTtreS7o6DptWY2xyFlwxabpX8ifaa1V3fsRnLow==" saltValue="tywfmB19RWsSUKRTv7M22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LrUuqi1FiP0sd85m/4qwRZPIYjMqcNMmUOk2rSoGcvyTIjN3SQuHvsPsZseqftI4hzlyooqNnFlOb7q3Js8oHg==" saltValue="XqsT3qVGxwvh0Fqp5zzFa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4YEeBads7nhi3dt4S8axPoTbaWbqM4kdxN+ixN9Qmz7aSx9bwsJke3PyD004pc3hAggEHNBnyTYBwJo8eHPlw==" saltValue="v/VZWtwtvhVbzIDr9QgCn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AvT043i4uuWbI+VGbGrrJgjlu3UG4jKCQSHSOQGtN94f/PZo1Jyg6Q2p8h0HGJ0VkB3SqXDecShtZp9+Rt/KGQ==" saltValue="E8vNrMeDD2n568ll1fPFD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141296.87</v>
      </c>
      <c r="C2" s="49">
        <v>317000</v>
      </c>
      <c r="D2" s="49">
        <v>643000</v>
      </c>
      <c r="E2" s="49">
        <v>2551000</v>
      </c>
      <c r="F2" s="49">
        <v>2127000</v>
      </c>
      <c r="G2" s="17">
        <f t="shared" ref="G2:G11" si="0">C2+D2+E2+F2</f>
        <v>5638000</v>
      </c>
      <c r="H2" s="17">
        <f t="shared" ref="H2:H11" si="1">(B2 + stillbirth*B2/(1000-stillbirth))/(1-abortion)</f>
        <v>162274.35915821118</v>
      </c>
      <c r="I2" s="17">
        <f t="shared" ref="I2:I11" si="2">G2-H2</f>
        <v>5475725.6408417886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140825.8432</v>
      </c>
      <c r="C3" s="50">
        <v>318000</v>
      </c>
      <c r="D3" s="50">
        <v>642000</v>
      </c>
      <c r="E3" s="50">
        <v>2585000</v>
      </c>
      <c r="F3" s="50">
        <v>2164000</v>
      </c>
      <c r="G3" s="17">
        <f t="shared" si="0"/>
        <v>5709000</v>
      </c>
      <c r="H3" s="17">
        <f t="shared" si="1"/>
        <v>161733.40186654337</v>
      </c>
      <c r="I3" s="17">
        <f t="shared" si="2"/>
        <v>5547266.5981334569</v>
      </c>
    </row>
    <row r="4" spans="1:9" ht="15.75" customHeight="1" x14ac:dyDescent="0.25">
      <c r="A4" s="5">
        <f t="shared" si="3"/>
        <v>2023</v>
      </c>
      <c r="B4" s="49">
        <v>140307.38759999999</v>
      </c>
      <c r="C4" s="50">
        <v>320000</v>
      </c>
      <c r="D4" s="50">
        <v>640000</v>
      </c>
      <c r="E4" s="50">
        <v>2614000</v>
      </c>
      <c r="F4" s="50">
        <v>2201000</v>
      </c>
      <c r="G4" s="17">
        <f t="shared" si="0"/>
        <v>5775000</v>
      </c>
      <c r="H4" s="17">
        <f t="shared" si="1"/>
        <v>161137.97430865062</v>
      </c>
      <c r="I4" s="17">
        <f t="shared" si="2"/>
        <v>5613862.0256913491</v>
      </c>
    </row>
    <row r="5" spans="1:9" ht="15.75" customHeight="1" x14ac:dyDescent="0.25">
      <c r="A5" s="5">
        <f t="shared" si="3"/>
        <v>2024</v>
      </c>
      <c r="B5" s="49">
        <v>139703.71479999999</v>
      </c>
      <c r="C5" s="50">
        <v>322000</v>
      </c>
      <c r="D5" s="50">
        <v>638000</v>
      </c>
      <c r="E5" s="50">
        <v>2637000</v>
      </c>
      <c r="F5" s="50">
        <v>2239000</v>
      </c>
      <c r="G5" s="17">
        <f t="shared" si="0"/>
        <v>5836000</v>
      </c>
      <c r="H5" s="17">
        <f t="shared" si="1"/>
        <v>160444.67787001585</v>
      </c>
      <c r="I5" s="17">
        <f t="shared" si="2"/>
        <v>5675555.3221299844</v>
      </c>
    </row>
    <row r="6" spans="1:9" ht="15.75" customHeight="1" x14ac:dyDescent="0.25">
      <c r="A6" s="5">
        <f t="shared" si="3"/>
        <v>2025</v>
      </c>
      <c r="B6" s="49">
        <v>139035.16500000001</v>
      </c>
      <c r="C6" s="50">
        <v>323000</v>
      </c>
      <c r="D6" s="50">
        <v>636000</v>
      </c>
      <c r="E6" s="50">
        <v>2652000</v>
      </c>
      <c r="F6" s="50">
        <v>2276000</v>
      </c>
      <c r="G6" s="17">
        <f t="shared" si="0"/>
        <v>5887000</v>
      </c>
      <c r="H6" s="17">
        <f t="shared" si="1"/>
        <v>159676.87253674591</v>
      </c>
      <c r="I6" s="17">
        <f t="shared" si="2"/>
        <v>5727323.1274632541</v>
      </c>
    </row>
    <row r="7" spans="1:9" ht="15.75" customHeight="1" x14ac:dyDescent="0.25">
      <c r="A7" s="5">
        <f t="shared" si="3"/>
        <v>2026</v>
      </c>
      <c r="B7" s="49">
        <v>138270.8916</v>
      </c>
      <c r="C7" s="50">
        <v>323000</v>
      </c>
      <c r="D7" s="50">
        <v>633000</v>
      </c>
      <c r="E7" s="50">
        <v>2661000</v>
      </c>
      <c r="F7" s="50">
        <v>2314000</v>
      </c>
      <c r="G7" s="17">
        <f t="shared" si="0"/>
        <v>5931000</v>
      </c>
      <c r="H7" s="17">
        <f t="shared" si="1"/>
        <v>158799.13210125951</v>
      </c>
      <c r="I7" s="17">
        <f t="shared" si="2"/>
        <v>5772200.8678987408</v>
      </c>
    </row>
    <row r="8" spans="1:9" ht="15.75" customHeight="1" x14ac:dyDescent="0.25">
      <c r="A8" s="5">
        <f t="shared" si="3"/>
        <v>2027</v>
      </c>
      <c r="B8" s="49">
        <v>137406.79319999999</v>
      </c>
      <c r="C8" s="50">
        <v>323000</v>
      </c>
      <c r="D8" s="50">
        <v>630000</v>
      </c>
      <c r="E8" s="50">
        <v>2662000</v>
      </c>
      <c r="F8" s="50">
        <v>2352000</v>
      </c>
      <c r="G8" s="17">
        <f t="shared" si="0"/>
        <v>5967000</v>
      </c>
      <c r="H8" s="17">
        <f t="shared" si="1"/>
        <v>157806.74625357837</v>
      </c>
      <c r="I8" s="17">
        <f t="shared" si="2"/>
        <v>5809193.253746422</v>
      </c>
    </row>
    <row r="9" spans="1:9" ht="15.75" customHeight="1" x14ac:dyDescent="0.25">
      <c r="A9" s="5">
        <f t="shared" si="3"/>
        <v>2028</v>
      </c>
      <c r="B9" s="49">
        <v>136498.68479999999</v>
      </c>
      <c r="C9" s="50">
        <v>322000</v>
      </c>
      <c r="D9" s="50">
        <v>628000</v>
      </c>
      <c r="E9" s="50">
        <v>2656000</v>
      </c>
      <c r="F9" s="50">
        <v>2389000</v>
      </c>
      <c r="G9" s="17">
        <f t="shared" si="0"/>
        <v>5995000</v>
      </c>
      <c r="H9" s="17">
        <f t="shared" si="1"/>
        <v>156763.81650816937</v>
      </c>
      <c r="I9" s="17">
        <f t="shared" si="2"/>
        <v>5838236.1834918307</v>
      </c>
    </row>
    <row r="10" spans="1:9" ht="15.75" customHeight="1" x14ac:dyDescent="0.25">
      <c r="A10" s="5">
        <f t="shared" si="3"/>
        <v>2029</v>
      </c>
      <c r="B10" s="49">
        <v>135511.7036000001</v>
      </c>
      <c r="C10" s="50">
        <v>322000</v>
      </c>
      <c r="D10" s="50">
        <v>625000</v>
      </c>
      <c r="E10" s="50">
        <v>2649000</v>
      </c>
      <c r="F10" s="50">
        <v>2425000</v>
      </c>
      <c r="G10" s="17">
        <f t="shared" si="0"/>
        <v>6021000</v>
      </c>
      <c r="H10" s="17">
        <f t="shared" si="1"/>
        <v>155630.30419660022</v>
      </c>
      <c r="I10" s="17">
        <f t="shared" si="2"/>
        <v>5865369.6958034001</v>
      </c>
    </row>
    <row r="11" spans="1:9" ht="15.75" customHeight="1" x14ac:dyDescent="0.25">
      <c r="A11" s="5">
        <f t="shared" si="3"/>
        <v>2030</v>
      </c>
      <c r="B11" s="49">
        <v>134447.60999999999</v>
      </c>
      <c r="C11" s="50">
        <v>323000</v>
      </c>
      <c r="D11" s="50">
        <v>624000</v>
      </c>
      <c r="E11" s="50">
        <v>2643000</v>
      </c>
      <c r="F11" s="50">
        <v>2461000</v>
      </c>
      <c r="G11" s="17">
        <f t="shared" si="0"/>
        <v>6051000</v>
      </c>
      <c r="H11" s="17">
        <f t="shared" si="1"/>
        <v>154408.2310747797</v>
      </c>
      <c r="I11" s="17">
        <f t="shared" si="2"/>
        <v>5896591.7689252207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41CEj9rVAd0D965wXSydXr4AbefI/eapqnd0FVxVuWjkCFkQarvy4Ae3VkOgSR9ttqJ6Y/mX3TseySLqb4lh8Q==" saltValue="9Meswfd0K1/7jUIhj1Dvw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2.0553080225895313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2.0553080225895313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4.1135380244554582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4.1135380244554582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1.6294496486783778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1.6294496486783778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2.6471676000113695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2.6471676000113695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nDora5olWj7JoIYI4JcZmh+1Al2X09s/wqonV21mef+Y0zfMd/7vD4g1pBBmKi5eqUHBR5NnBshXvtXa8vegLA==" saltValue="BOt/q308vWgJ0+4gmnW2p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p3KllfcWuSaANH2bG0sqqynoGi4KeuhB3+SXp5Gtz3/YvZhigaIGtKWh7V/y3RvVt5iicFAK9pFxCPfJ8kGwww==" saltValue="Hlv9lWyS+kn54zPTR6Ci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+Y227/0R9B5oy4cReMFereEoYhwYPuvRerIrgSKK4G2GvPhBSloRCJvXG4oOl2AKXDdKGk0AknHj5lQzslgsFQ==" saltValue="i7JP0vhWM1c5WZzlFzBn3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0.62886430887282663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0.62143114520543952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0.87483624365450452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0.87132140873900699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0.87483624365450452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0.87132140873900699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0.42820501204345074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0.42045665659632342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0.84377448368778551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0.83954735833675331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0.84377448368778551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0.83954735833675331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0.91639396501448867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0.91393133508236846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0.90598927123599227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0.90325252479492624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0.90598927123599227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0.90325252479492624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cJkMOwLPdzUZMzVJlgU2W97twR3bCittp5qoc2wye5vq/emcDxHGxhEtnN3FoEqwnKin0XudRnTXMUDUtvdIPg==" saltValue="oqxuSpnDJb4pJw5EucDA4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Ykr4qJtQTsorF+fvuLZVeNcwmUNaybpjOHGVQ1DW+vxxGVu0TLdHz3Yu9ob9vAvPZ/ln3VKnD9kCkRs2JtDS3Q==" saltValue="gJLb0bY1ogsJjAOcU91A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0.63240082582395762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0.65729629813264623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0.65729629813264623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0.63377628963063726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0.63377628963063726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0.63377628963063726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0.63377628963063726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0.66644429619746504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0.66644429619746504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0.66644429619746504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0.66644429619746504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0.72797307643869202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0.74896529009138735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0.74896529009138735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0.72914409534127855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0.72914409534127855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0.72914409534127855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0.72914409534127855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0.75657254138266794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0.75657254138266794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0.75657254138266794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0.75657254138266794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0.43989487990050941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0.46683619029827567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0.46683619029827567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0.44135435136382406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0.44135435136382406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0.44135435136382406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0.44135435136382406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0.47702312467313945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0.47702312467313945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0.47702312467313945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0.47702312467313945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0.60953701920266901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0.63508743931009259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0.63508743931009259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0.61094540267150821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0.61094540267150821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0.61094540267150821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0.61094540267150821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0.64450764308567365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0.64450764308567365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0.64450764308567365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0.64450764308567365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0.95581450729080175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0.96018589857756953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0.96018589857756953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0.95606391236215071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0.95606391236215071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0.95606391236215071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0.95606391236215071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0.96171955747808446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0.96171955747808446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0.96171955747808446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0.96171955747808446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0.88497558977315682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0.89558970416707562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0.89558970416707562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0.88557697808799141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0.88557697808799141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0.88557697808799141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0.88557697808799141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0.89935081274218709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0.89935081274218709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0.89935081274218709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0.89935081274218709</v>
      </c>
    </row>
  </sheetData>
  <sheetProtection algorithmName="SHA-512" hashValue="Y/+7OO0F5NIFAOhiUem+hE+OGxalyVDNy5iwbIpoTf6Ja2KWwN430N67W/yqay0WP0O2oWU84x4M9u8hgT6EDw==" saltValue="QvLYjEE5rnqM7N5jVG9L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0.74744548310810199</v>
      </c>
      <c r="E3" s="90" t="e">
        <f>IF(ISBLANK('Dist. de l''état nutritionnel'!E$11),(1/1.33),((1/1.33)*'Dist. de l''état nutritionnel'!E$11/(1-(1/1.33)*'Dist. de l''état nutritionnel'!E$11))
/ ('Dist. de l''état nutritionnel'!E$11/(1-'Dist. de l''état nutritionnel'!E$11)))</f>
        <v>#DIV/0!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0.75142297705372696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0.75159586474315421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0.74683141120588392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0.75145203633379676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0.75092887993041257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0.75117311808712373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0.64395179717529061</v>
      </c>
      <c r="E10" s="90" t="e">
        <f>IF(ISBLANK('Dist. de l''état nutritionnel'!E$11),(1/1.54),((1/1.54)*'Dist. de l''état nutritionnel'!E$11/(1-(1/1.54)*'Dist. de l''état nutritionnel'!E$11))
/ ('Dist. de l''état nutritionnel'!E$11/(1-'Dist. de l''état nutritionnel'!E$11)))</f>
        <v>#DIV/0!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0.64879335482248279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0.64900428027592461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0.64320620638585912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0.64882880475797833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0.64819077011895165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0.64848859410601079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0.85923529637932305</v>
      </c>
      <c r="E17" s="90" t="e">
        <f>IF(ISBLANK('Dist. de l''état nutritionnel'!E$11),(1/1.16),((1/1.16)*'Dist. de l''état nutritionnel'!E$11/(1-(1/1.16)*'Dist. de l''état nutritionnel'!E$11))
/ ('Dist. de l''état nutritionnel'!E$11/(1-'Dist. de l''état nutritionnel'!E$11)))</f>
        <v>#DIV/0!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0.86177778478432254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0.86188802686523591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0.85884170243814528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0.86179631605009632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0.86146259886200294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0.86161842206045491</v>
      </c>
    </row>
  </sheetData>
  <sheetProtection algorithmName="SHA-512" hashValue="o5qc/WwUy3PaOhHcLs5UQixzkca/sJZPujV2tBdevhs4f+xoSFY7lJHXVmDHR8pcEn7iVisLO0QuzkKWf/jT9w==" saltValue="sBvG8G953g3LpcUafiSXC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9SFV6Lm1PdKcrt7ELe824WafPEjq7j0wcf6qmJ2TXmUcmyraRJb2t6PkEkPxLTy3uHdTF1Pa96usXx/Dzc1I0Q==" saltValue="wxcVC02XIEa8HMWYPOqx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NO9MtBZxp5qCalNn0BHRxIEA+XoA1V8Ty0OLIfr2MDhkNTRImCjEwhpyp8RsrqAZEwxSGZ+E1EtUIOOBWFu2Ew==" saltValue="GUU6odp5UuRzvHEdxXilF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0.1181094422949656</v>
      </c>
    </row>
    <row r="5" spans="1:8" ht="15.75" customHeight="1" x14ac:dyDescent="0.25">
      <c r="B5" s="19" t="s">
        <v>80</v>
      </c>
      <c r="C5" s="101">
        <v>4.092669375070615E-2</v>
      </c>
    </row>
    <row r="6" spans="1:8" ht="15.75" customHeight="1" x14ac:dyDescent="0.25">
      <c r="B6" s="19" t="s">
        <v>81</v>
      </c>
      <c r="C6" s="101">
        <v>0.1246720913512278</v>
      </c>
    </row>
    <row r="7" spans="1:8" ht="15.75" customHeight="1" x14ac:dyDescent="0.25">
      <c r="B7" s="19" t="s">
        <v>82</v>
      </c>
      <c r="C7" s="101">
        <v>0.39358253472970761</v>
      </c>
    </row>
    <row r="8" spans="1:8" ht="15.75" customHeight="1" x14ac:dyDescent="0.25">
      <c r="B8" s="19" t="s">
        <v>83</v>
      </c>
      <c r="C8" s="101">
        <v>6.2908432630607329E-3</v>
      </c>
    </row>
    <row r="9" spans="1:8" ht="15.75" customHeight="1" x14ac:dyDescent="0.25">
      <c r="B9" s="19" t="s">
        <v>84</v>
      </c>
      <c r="C9" s="101">
        <v>0.2220567842889403</v>
      </c>
    </row>
    <row r="10" spans="1:8" ht="15.75" customHeight="1" x14ac:dyDescent="0.25">
      <c r="B10" s="19" t="s">
        <v>85</v>
      </c>
      <c r="C10" s="101">
        <v>9.4361610321391579E-2</v>
      </c>
    </row>
    <row r="11" spans="1:8" ht="15.75" customHeight="1" x14ac:dyDescent="0.25">
      <c r="B11" s="27" t="s">
        <v>41</v>
      </c>
      <c r="C11" s="48">
        <f>SUM(C3:C10)</f>
        <v>0.99999999999999967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9.7423296417344624E-2</v>
      </c>
      <c r="D14" s="55">
        <v>9.7423296417344624E-2</v>
      </c>
      <c r="E14" s="55">
        <v>9.7423296417344624E-2</v>
      </c>
      <c r="F14" s="55">
        <v>9.7423296417344624E-2</v>
      </c>
    </row>
    <row r="15" spans="1:8" ht="15.75" customHeight="1" x14ac:dyDescent="0.25">
      <c r="B15" s="19" t="s">
        <v>88</v>
      </c>
      <c r="C15" s="101">
        <v>0.1915366877306228</v>
      </c>
      <c r="D15" s="101">
        <v>0.1915366877306228</v>
      </c>
      <c r="E15" s="101">
        <v>0.1915366877306228</v>
      </c>
      <c r="F15" s="101">
        <v>0.1915366877306228</v>
      </c>
    </row>
    <row r="16" spans="1:8" ht="15.75" customHeight="1" x14ac:dyDescent="0.25">
      <c r="B16" s="19" t="s">
        <v>89</v>
      </c>
      <c r="C16" s="101">
        <v>2.4338823045459711E-2</v>
      </c>
      <c r="D16" s="101">
        <v>2.4338823045459711E-2</v>
      </c>
      <c r="E16" s="101">
        <v>2.4338823045459711E-2</v>
      </c>
      <c r="F16" s="101">
        <v>2.4338823045459711E-2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6.9059765006656573E-2</v>
      </c>
      <c r="D19" s="101">
        <v>6.9059765006656573E-2</v>
      </c>
      <c r="E19" s="101">
        <v>6.9059765006656573E-2</v>
      </c>
      <c r="F19" s="101">
        <v>6.9059765006656573E-2</v>
      </c>
    </row>
    <row r="20" spans="1:8" ht="15.75" customHeight="1" x14ac:dyDescent="0.25">
      <c r="B20" s="19" t="s">
        <v>93</v>
      </c>
      <c r="C20" s="101">
        <v>1.566656415025805E-2</v>
      </c>
      <c r="D20" s="101">
        <v>1.566656415025805E-2</v>
      </c>
      <c r="E20" s="101">
        <v>1.566656415025805E-2</v>
      </c>
      <c r="F20" s="101">
        <v>1.566656415025805E-2</v>
      </c>
    </row>
    <row r="21" spans="1:8" ht="15.75" customHeight="1" x14ac:dyDescent="0.25">
      <c r="B21" s="19" t="s">
        <v>94</v>
      </c>
      <c r="C21" s="101">
        <v>0.12804128496431269</v>
      </c>
      <c r="D21" s="101">
        <v>0.12804128496431269</v>
      </c>
      <c r="E21" s="101">
        <v>0.12804128496431269</v>
      </c>
      <c r="F21" s="101">
        <v>0.12804128496431269</v>
      </c>
    </row>
    <row r="22" spans="1:8" ht="15.75" customHeight="1" x14ac:dyDescent="0.25">
      <c r="B22" s="19" t="s">
        <v>95</v>
      </c>
      <c r="C22" s="101">
        <v>0.47393357868534569</v>
      </c>
      <c r="D22" s="101">
        <v>0.47393357868534569</v>
      </c>
      <c r="E22" s="101">
        <v>0.47393357868534569</v>
      </c>
      <c r="F22" s="101">
        <v>0.47393357868534569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2.8053887999999999E-2</v>
      </c>
    </row>
    <row r="27" spans="1:8" ht="15.75" customHeight="1" x14ac:dyDescent="0.25">
      <c r="B27" s="19" t="s">
        <v>102</v>
      </c>
      <c r="C27" s="101">
        <v>2.2885193000000002E-2</v>
      </c>
    </row>
    <row r="28" spans="1:8" ht="15.75" customHeight="1" x14ac:dyDescent="0.25">
      <c r="B28" s="19" t="s">
        <v>103</v>
      </c>
      <c r="C28" s="101">
        <v>0.17241262399999999</v>
      </c>
    </row>
    <row r="29" spans="1:8" ht="15.75" customHeight="1" x14ac:dyDescent="0.25">
      <c r="B29" s="19" t="s">
        <v>104</v>
      </c>
      <c r="C29" s="101">
        <v>0.185358881</v>
      </c>
    </row>
    <row r="30" spans="1:8" ht="15.75" customHeight="1" x14ac:dyDescent="0.25">
      <c r="B30" s="19" t="s">
        <v>2</v>
      </c>
      <c r="C30" s="101">
        <v>0.10644221299999999</v>
      </c>
    </row>
    <row r="31" spans="1:8" ht="15.75" customHeight="1" x14ac:dyDescent="0.25">
      <c r="B31" s="19" t="s">
        <v>105</v>
      </c>
      <c r="C31" s="101">
        <v>0.22565471400000001</v>
      </c>
    </row>
    <row r="32" spans="1:8" ht="15.75" customHeight="1" x14ac:dyDescent="0.25">
      <c r="B32" s="19" t="s">
        <v>106</v>
      </c>
      <c r="C32" s="101">
        <v>2.5746142999999999E-2</v>
      </c>
    </row>
    <row r="33" spans="2:3" ht="15.75" customHeight="1" x14ac:dyDescent="0.25">
      <c r="B33" s="19" t="s">
        <v>107</v>
      </c>
      <c r="C33" s="101">
        <v>9.9438820999999997E-2</v>
      </c>
    </row>
    <row r="34" spans="2:3" ht="15.75" customHeight="1" x14ac:dyDescent="0.25">
      <c r="B34" s="19" t="s">
        <v>108</v>
      </c>
      <c r="C34" s="101">
        <v>0.13400752399999999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ikzyIj1E0bhLwyZShqx1advA0wIJ9AgIKvxT1DpJayoOncfBpjdlvl28KBK6NtuEd7FnBhNColboHp7R030NsA==" saltValue="QvST8dnQrplZxxaK9sy1d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0.67504203655158279</v>
      </c>
      <c r="D2" s="52">
        <f>IFERROR(1-_xlfn.NORM.DIST(_xlfn.NORM.INV(SUM(D4:D5), 0, 1) + 1, 0, 1, TRUE), "")</f>
        <v>0.67504203655158279</v>
      </c>
      <c r="E2" s="52">
        <f>IFERROR(1-_xlfn.NORM.DIST(_xlfn.NORM.INV(SUM(E4:E5), 0, 1) + 1, 0, 1, TRUE), "")</f>
        <v>0.75043843150632927</v>
      </c>
      <c r="F2" s="52">
        <f>IFERROR(1-_xlfn.NORM.DIST(_xlfn.NORM.INV(SUM(F4:F5), 0, 1) + 1, 0, 1, TRUE), "")</f>
        <v>0.66568730911567853</v>
      </c>
      <c r="G2" s="52">
        <f>IFERROR(1-_xlfn.NORM.DIST(_xlfn.NORM.INV(SUM(G4:G5), 0, 1) + 1, 0, 1, TRUE), "")</f>
        <v>0.74913018204951753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0.25196803398097745</v>
      </c>
      <c r="D3" s="52">
        <f>IFERROR(_xlfn.NORM.DIST(_xlfn.NORM.INV(SUM(D4:D5), 0, 1) + 1, 0, 1, TRUE) - SUM(D4:D5), "")</f>
        <v>0.25196803398097745</v>
      </c>
      <c r="E3" s="52">
        <f>IFERROR(_xlfn.NORM.DIST(_xlfn.NORM.INV(SUM(E4:E5), 0, 1) + 1, 0, 1, TRUE) - SUM(E4:E5), "")</f>
        <v>0.20267974655581161</v>
      </c>
      <c r="F3" s="52">
        <f>IFERROR(_xlfn.NORM.DIST(_xlfn.NORM.INV(SUM(F4:F5), 0, 1) + 1, 0, 1, TRUE) - SUM(F4:F5), "")</f>
        <v>0.25767184933319648</v>
      </c>
      <c r="G3" s="52">
        <f>IFERROR(_xlfn.NORM.DIST(_xlfn.NORM.INV(SUM(G4:G5), 0, 1) + 1, 0, 1, TRUE) - SUM(G4:G5), "")</f>
        <v>0.20358350306069384</v>
      </c>
    </row>
    <row r="4" spans="1:15" ht="15.75" customHeight="1" x14ac:dyDescent="0.25">
      <c r="B4" s="5" t="s">
        <v>114</v>
      </c>
      <c r="C4" s="45">
        <v>3.4071046859025997E-2</v>
      </c>
      <c r="D4" s="53">
        <v>3.4071046859025997E-2</v>
      </c>
      <c r="E4" s="53">
        <v>3.6088269203901298E-2</v>
      </c>
      <c r="F4" s="53">
        <v>6.3694916665554005E-2</v>
      </c>
      <c r="G4" s="53">
        <v>3.8373056799173397E-2</v>
      </c>
    </row>
    <row r="5" spans="1:15" ht="15.75" customHeight="1" x14ac:dyDescent="0.25">
      <c r="B5" s="5" t="s">
        <v>115</v>
      </c>
      <c r="C5" s="45">
        <v>3.8918882608413703E-2</v>
      </c>
      <c r="D5" s="53">
        <v>3.8918882608413703E-2</v>
      </c>
      <c r="E5" s="53">
        <v>1.07935527339578E-2</v>
      </c>
      <c r="F5" s="53">
        <v>1.2945924885570999E-2</v>
      </c>
      <c r="G5" s="53">
        <v>8.9132580906153003E-3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0.74089082709460885</v>
      </c>
      <c r="D8" s="52">
        <f>IFERROR(1-_xlfn.NORM.DIST(_xlfn.NORM.INV(SUM(D10:D11), 0, 1) + 1, 0, 1, TRUE), "")</f>
        <v>0.74089082709460885</v>
      </c>
      <c r="E8" s="52">
        <f>IFERROR(1-_xlfn.NORM.DIST(_xlfn.NORM.INV(SUM(E10:E11), 0, 1) + 1, 0, 1, TRUE), "")</f>
        <v>0.96677635084453206</v>
      </c>
      <c r="F8" s="52">
        <f>IFERROR(1-_xlfn.NORM.DIST(_xlfn.NORM.INV(SUM(F10:F11), 0, 1) + 1, 0, 1, TRUE), "")</f>
        <v>0.9238380926121279</v>
      </c>
      <c r="G8" s="52">
        <f>IFERROR(1-_xlfn.NORM.DIST(_xlfn.NORM.INV(SUM(G10:G11), 0, 1) + 1, 0, 1, TRUE), "")</f>
        <v>0.94012814896248387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0.20923699059576364</v>
      </c>
      <c r="D9" s="52">
        <f>IFERROR(_xlfn.NORM.DIST(_xlfn.NORM.INV(SUM(D10:D11), 0, 1) + 1, 0, 1, TRUE) - SUM(D10:D11), "")</f>
        <v>0.20923699059576364</v>
      </c>
      <c r="E9" s="52">
        <f>IFERROR(_xlfn.NORM.DIST(_xlfn.NORM.INV(SUM(E10:E11), 0, 1) + 1, 0, 1, TRUE) - SUM(E10:E11), "")</f>
        <v>3.0935190752268023E-2</v>
      </c>
      <c r="F9" s="52">
        <f>IFERROR(_xlfn.NORM.DIST(_xlfn.NORM.INV(SUM(F10:F11), 0, 1) + 1, 0, 1, TRUE) - SUM(F10:F11), "")</f>
        <v>6.8641012867887277E-2</v>
      </c>
      <c r="G9" s="52">
        <f>IFERROR(_xlfn.NORM.DIST(_xlfn.NORM.INV(SUM(G10:G11), 0, 1) + 1, 0, 1, TRUE) - SUM(G10:G11), "")</f>
        <v>5.4575416528879483E-2</v>
      </c>
    </row>
    <row r="10" spans="1:15" ht="15.75" customHeight="1" x14ac:dyDescent="0.25">
      <c r="B10" s="5" t="s">
        <v>119</v>
      </c>
      <c r="C10" s="45">
        <v>2.6520758867263801E-2</v>
      </c>
      <c r="D10" s="53">
        <v>2.6520758867263801E-2</v>
      </c>
      <c r="E10" s="53">
        <v>2.2884584031998998E-3</v>
      </c>
      <c r="F10" s="53">
        <v>5.0772232934832998E-3</v>
      </c>
      <c r="G10" s="53">
        <v>3.7767339963465998E-3</v>
      </c>
    </row>
    <row r="11" spans="1:15" ht="15.75" customHeight="1" x14ac:dyDescent="0.25">
      <c r="B11" s="5" t="s">
        <v>120</v>
      </c>
      <c r="C11" s="45">
        <v>2.3351423442363701E-2</v>
      </c>
      <c r="D11" s="53">
        <v>2.3351423442363701E-2</v>
      </c>
      <c r="E11" s="53">
        <v>0</v>
      </c>
      <c r="F11" s="53">
        <v>2.4436712265015E-3</v>
      </c>
      <c r="G11" s="53">
        <v>1.51970051229E-3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0.33770807775</v>
      </c>
      <c r="D14" s="54">
        <v>0.33097332158499992</v>
      </c>
      <c r="E14" s="54">
        <v>0.33097332158499992</v>
      </c>
      <c r="F14" s="54">
        <v>0.254121780247</v>
      </c>
      <c r="G14" s="54">
        <v>0.254121780247</v>
      </c>
      <c r="H14" s="45">
        <v>0.32700000000000001</v>
      </c>
      <c r="I14" s="55">
        <v>0.32700000000000001</v>
      </c>
      <c r="J14" s="55">
        <v>0.32700000000000001</v>
      </c>
      <c r="K14" s="55">
        <v>0.32700000000000001</v>
      </c>
      <c r="L14" s="45">
        <v>0.223</v>
      </c>
      <c r="M14" s="55">
        <v>0.223</v>
      </c>
      <c r="N14" s="55">
        <v>0.223</v>
      </c>
      <c r="O14" s="55">
        <v>0.223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0.19242707582618324</v>
      </c>
      <c r="D15" s="52">
        <f t="shared" si="0"/>
        <v>0.18858959155909769</v>
      </c>
      <c r="E15" s="52">
        <f t="shared" si="0"/>
        <v>0.18858959155909769</v>
      </c>
      <c r="F15" s="52">
        <f t="shared" si="0"/>
        <v>0.14479935275008132</v>
      </c>
      <c r="G15" s="52">
        <f t="shared" si="0"/>
        <v>0.14479935275008132</v>
      </c>
      <c r="H15" s="52">
        <f t="shared" si="0"/>
        <v>0.18632558099999999</v>
      </c>
      <c r="I15" s="52">
        <f t="shared" si="0"/>
        <v>0.18632558099999999</v>
      </c>
      <c r="J15" s="52">
        <f t="shared" si="0"/>
        <v>0.18632558099999999</v>
      </c>
      <c r="K15" s="52">
        <f t="shared" si="0"/>
        <v>0.18632558099999999</v>
      </c>
      <c r="L15" s="52">
        <f t="shared" si="0"/>
        <v>0.127066069</v>
      </c>
      <c r="M15" s="52">
        <f t="shared" si="0"/>
        <v>0.127066069</v>
      </c>
      <c r="N15" s="52">
        <f t="shared" si="0"/>
        <v>0.127066069</v>
      </c>
      <c r="O15" s="52">
        <f t="shared" si="0"/>
        <v>0.127066069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vKhxde4gHTKilaUxOOynNkFbPWLOYlBa9CwfynO00oVUpT4ERx2mIeoYOxm5op20uaSPC9lZCfCF73UWJtkEDA==" saltValue="f7LGu6gYCaaL4Gmaxibl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0.6431854963302609</v>
      </c>
      <c r="D2" s="53">
        <v>0.30086489999999999</v>
      </c>
      <c r="E2" s="53"/>
      <c r="F2" s="53"/>
      <c r="G2" s="53"/>
    </row>
    <row r="3" spans="1:7" x14ac:dyDescent="0.25">
      <c r="B3" s="3" t="s">
        <v>130</v>
      </c>
      <c r="C3" s="53">
        <v>0.19384044408798201</v>
      </c>
      <c r="D3" s="53">
        <v>0.2158948</v>
      </c>
      <c r="E3" s="53"/>
      <c r="F3" s="53"/>
      <c r="G3" s="53"/>
    </row>
    <row r="4" spans="1:7" x14ac:dyDescent="0.25">
      <c r="B4" s="3" t="s">
        <v>131</v>
      </c>
      <c r="C4" s="53">
        <v>0.147234946489334</v>
      </c>
      <c r="D4" s="53">
        <v>0.39192640000000001</v>
      </c>
      <c r="E4" s="53">
        <v>0.77740085124969494</v>
      </c>
      <c r="F4" s="53">
        <v>0.32832834124565102</v>
      </c>
      <c r="G4" s="53"/>
    </row>
    <row r="5" spans="1:7" x14ac:dyDescent="0.25">
      <c r="B5" s="3" t="s">
        <v>132</v>
      </c>
      <c r="C5" s="52">
        <v>1.5739129856228801E-2</v>
      </c>
      <c r="D5" s="52">
        <v>9.1313891112804399E-2</v>
      </c>
      <c r="E5" s="52">
        <f>1-SUM(E2:E4)</f>
        <v>0.22259914875030506</v>
      </c>
      <c r="F5" s="52">
        <f>1-SUM(F2:F4)</f>
        <v>0.67167165875434898</v>
      </c>
      <c r="G5" s="52">
        <f>1-SUM(G2:G4)</f>
        <v>1</v>
      </c>
    </row>
  </sheetData>
  <sheetProtection algorithmName="SHA-512" hashValue="1tvgPHle/p4Tze3vhXN2poy3Y+ytiy0s9hqn2snpO8fGDMSqaiiKdzPzZ+0t0m0powUZJ9rNyLRbbPJ4t0+hPg==" saltValue="iOD+wjEns3bkswWbyH9w6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xefdDnfFzZeOlxfs1o+AUYBty/eWo0oltatk0exWJUq4srHxX/nNVX4ycXyJ6nVlA96rO1O3hv+vXBhz6RxArg==" saltValue="GLT2BX08yt5xTHLVlcG+J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bOLmxkqTxZxLlWZilvTZuu87T2Cjn1NIYk1/fg13sD73+96AUeVvLmSB/q5jiCeQJH/SePaiiuJnHIJwN4Tibg==" saltValue="iaOI3PRbn5CcE2/RErKHT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hyJG9m9r6hV8r25kUNE1h063Jig550iCRGvwbV7XqBPWYw+xAuEUmhW6Ayu26lYlR3+cuHAOvrFAKjgeA8bHAw==" saltValue="uc9oDwHTn9npdFauFCMZm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3SzW3RBedg7k6CGgDbE8VlSG80SvYEmFFeDAKBPdlepSrDjnH6W0gmmIRlb9vpfatutmt3wnjpzaykPJXgUpyQ==" saltValue="Y5CgMhWnoxhZAJZk/wBK9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2024-03-18T01:52:33Z</dcterms:modified>
</cp:coreProperties>
</file>