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3C721E87-917D-488E-BD15-81E2E76764F6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A39" i="2"/>
  <c r="H38" i="2"/>
  <c r="I38" i="2" s="1"/>
  <c r="G38" i="2"/>
  <c r="A38" i="2"/>
  <c r="A34" i="2"/>
  <c r="A33" i="2"/>
  <c r="A32" i="2"/>
  <c r="A30" i="2"/>
  <c r="A29" i="2"/>
  <c r="A27" i="2"/>
  <c r="A24" i="2"/>
  <c r="A22" i="2"/>
  <c r="A21" i="2"/>
  <c r="A19" i="2"/>
  <c r="A18" i="2"/>
  <c r="A17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1" i="2" s="1"/>
  <c r="C33" i="1"/>
  <c r="C20" i="1"/>
  <c r="A14" i="2" l="1"/>
  <c r="A25" i="2"/>
  <c r="A35" i="2"/>
  <c r="A40" i="2"/>
  <c r="A16" i="2"/>
  <c r="A26" i="2"/>
  <c r="A37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<sst xmlns="http://schemas.openxmlformats.org/spreadsheetml/2006/main" count="2092" uniqueCount="337">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</sst>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45424.43212890625</v>
      </c>
    </row>
    <row r="8" spans="1:3" ht="15" customHeight="1" x14ac:dyDescent="0.25">
      <c r="B8" s="5" t="s">
        <v>19</v>
      </c>
      <c r="C8" s="44">
        <v>0.13200000000000001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0.51168388366699202</v>
      </c>
    </row>
    <row r="11" spans="1:3" ht="15" customHeight="1" x14ac:dyDescent="0.25">
      <c r="B11" s="5" t="s">
        <v>22</v>
      </c>
      <c r="C11" s="45">
        <v>0.51800000000000002</v>
      </c>
    </row>
    <row r="12" spans="1:3" ht="15" customHeight="1" x14ac:dyDescent="0.25">
      <c r="B12" s="5" t="s">
        <v>23</v>
      </c>
      <c r="C12" s="45">
        <v>0.72099999999999997</v>
      </c>
    </row>
    <row r="13" spans="1:3" ht="15" customHeight="1" x14ac:dyDescent="0.25">
      <c r="B13" s="5" t="s">
        <v>24</v>
      </c>
      <c r="C13" s="45">
        <v>0.49299999999999999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7.7300000000000008E-2</v>
      </c>
    </row>
    <row r="24" spans="1:3" ht="15" customHeight="1" x14ac:dyDescent="0.25">
      <c r="B24" s="15" t="s">
        <v>33</v>
      </c>
      <c r="C24" s="45">
        <v>0.50680000000000003</v>
      </c>
    </row>
    <row r="25" spans="1:3" ht="15" customHeight="1" x14ac:dyDescent="0.25">
      <c r="B25" s="15" t="s">
        <v>34</v>
      </c>
      <c r="C25" s="45">
        <v>0.33629999999999988</v>
      </c>
    </row>
    <row r="26" spans="1:3" ht="15" customHeight="1" x14ac:dyDescent="0.25">
      <c r="B26" s="15" t="s">
        <v>35</v>
      </c>
      <c r="C26" s="45">
        <v>7.9600000000000004E-2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0.22272866450000001</v>
      </c>
    </row>
    <row r="30" spans="1:3" ht="14.25" customHeight="1" x14ac:dyDescent="0.25">
      <c r="B30" s="25" t="s">
        <v>38</v>
      </c>
      <c r="C30" s="99">
        <v>0.11672141079999999</v>
      </c>
    </row>
    <row r="31" spans="1:3" ht="14.25" customHeight="1" x14ac:dyDescent="0.25">
      <c r="B31" s="25" t="s">
        <v>39</v>
      </c>
      <c r="C31" s="99">
        <v>0.1612750433</v>
      </c>
    </row>
    <row r="32" spans="1:3" ht="14.25" customHeight="1" x14ac:dyDescent="0.25">
      <c r="B32" s="25" t="s">
        <v>40</v>
      </c>
      <c r="C32" s="99">
        <v>0.49927488139999998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11.3938210782245</v>
      </c>
    </row>
    <row r="38" spans="1:5" ht="15" customHeight="1" x14ac:dyDescent="0.25">
      <c r="B38" s="11" t="s">
        <v>45</v>
      </c>
      <c r="C38" s="43">
        <v>21.853757065803499</v>
      </c>
      <c r="D38" s="12"/>
      <c r="E38" s="13"/>
    </row>
    <row r="39" spans="1:5" ht="15" customHeight="1" x14ac:dyDescent="0.25">
      <c r="B39" s="11" t="s">
        <v>46</v>
      </c>
      <c r="C39" s="43">
        <v>25.9164425172854</v>
      </c>
      <c r="D39" s="12"/>
      <c r="E39" s="12"/>
    </row>
    <row r="40" spans="1:5" ht="15" customHeight="1" x14ac:dyDescent="0.25">
      <c r="B40" s="11" t="s">
        <v>47</v>
      </c>
      <c r="C40" s="100">
        <v>0.72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11.096981420000001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6.1031000000000002E-3</v>
      </c>
      <c r="D45" s="12"/>
    </row>
    <row r="46" spans="1:5" ht="15.75" customHeight="1" x14ac:dyDescent="0.25">
      <c r="B46" s="11" t="s">
        <v>52</v>
      </c>
      <c r="C46" s="45">
        <v>7.2149199999999997E-2</v>
      </c>
      <c r="D46" s="12"/>
    </row>
    <row r="47" spans="1:5" ht="15.75" customHeight="1" x14ac:dyDescent="0.25">
      <c r="B47" s="11" t="s">
        <v>53</v>
      </c>
      <c r="C47" s="45">
        <v>8.8596099999999997E-2</v>
      </c>
      <c r="D47" s="12"/>
      <c r="E47" s="13"/>
    </row>
    <row r="48" spans="1:5" ht="15" customHeight="1" x14ac:dyDescent="0.25">
      <c r="B48" s="11" t="s">
        <v>54</v>
      </c>
      <c r="C48" s="46">
        <v>0.8331516000000001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2.2000000000000002</v>
      </c>
      <c r="D51" s="12"/>
    </row>
    <row r="52" spans="1:4" ht="15" customHeight="1" x14ac:dyDescent="0.25">
      <c r="B52" s="11" t="s">
        <v>57</v>
      </c>
      <c r="C52" s="100">
        <v>2.2000000000000002</v>
      </c>
    </row>
    <row r="53" spans="1:4" ht="15.75" customHeight="1" x14ac:dyDescent="0.25">
      <c r="B53" s="11" t="s">
        <v>58</v>
      </c>
      <c r="C53" s="100">
        <v>2.2000000000000002</v>
      </c>
    </row>
    <row r="54" spans="1:4" ht="15.75" customHeight="1" x14ac:dyDescent="0.25">
      <c r="B54" s="11" t="s">
        <v>59</v>
      </c>
      <c r="C54" s="100">
        <v>2.2000000000000002</v>
      </c>
    </row>
    <row r="55" spans="1:4" ht="15.75" customHeight="1" x14ac:dyDescent="0.25">
      <c r="B55" s="11" t="s">
        <v>60</v>
      </c>
      <c r="C55" s="100">
        <v>2.2000000000000002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2.1363636363636359E-2</v>
      </c>
    </row>
    <row r="59" spans="1:4" ht="15.75" customHeight="1" x14ac:dyDescent="0.25">
      <c r="B59" s="11" t="s">
        <v>63</v>
      </c>
      <c r="C59" s="45">
        <v>0.63705900000000004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0.109101909999999</v>
      </c>
    </row>
    <row r="63" spans="1:4" ht="15.75" customHeight="1" x14ac:dyDescent="0.3">
      <c r="A63" s="4"/>
    </row>
  </sheetData>
  <sheetProtection algorithmName="SHA-512" hashValue="Usip+okxaXBT/V1lvArmXQVNKsSsv8o0yJNuDKJAOPEs7tCrU15v5hBtclfBUgxtkQKCjFX9WCk4u/d2vzI1ug==" saltValue="Fiouj1vcA2v30GRHfl1SR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49.842921550808533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39.696639812262433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286.05664748322943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1.309533745649694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12.828939256058341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12.828939256058341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12.828939256058341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12.828939256058341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12.828939256058341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12.828939256058341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0.53570505595368945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0.78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6.6332602175192878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6.6332602175192878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0.627</v>
      </c>
      <c r="C21" s="98">
        <v>0.95</v>
      </c>
      <c r="D21" s="56">
        <v>11.2499272526323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22.04257615659202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3.6439442599999999E-3</v>
      </c>
      <c r="C23" s="98">
        <v>0.95</v>
      </c>
      <c r="D23" s="56">
        <v>4.1648125448902009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18.385480298425989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0.47599999999999998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94.963596456498976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1.4494319011864589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0.4011613</v>
      </c>
      <c r="C32" s="98">
        <v>0.95</v>
      </c>
      <c r="D32" s="56">
        <v>1.1313943199069549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0.34067057596589989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0.01</v>
      </c>
      <c r="C38" s="98">
        <v>0.95</v>
      </c>
      <c r="D38" s="56">
        <v>4.7753309402954516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g7jQdwVMYIGvo6jE876LYZgEPtygSm4yCp6juxZvVRC9itIVRICkFwD8YC9cZIhr8EX2IBHTRDmWXBjrzBiAUg==" saltValue="ld5Ah6ENJ1bnqJf1Oo61e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edpcCexr60jOGbivN4HpcoYQ/GOp5+RP1XRHRbuqfpH8Irp4Btm+DihOGEOyfhyH2J5eKurUMoMv6nEQcrytgw==" saltValue="1x9uj2pi8pAZQFDwYROoR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7WEdPJ1DbtoPtr2eA1XJkyoHmaIQ2SosivRXzG69+uJbBk2OQEqAMnYVogicicuWsHOiHBM0YRQhdCnz1am1oQ==" saltValue="2p3F5hEnNWY//ozE678Dy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5">
      <c r="A3" s="3" t="s">
        <v>209</v>
      </c>
      <c r="B3" s="21">
        <f>frac_mam_1month * 2.6</f>
        <v>0.14490254297852503</v>
      </c>
      <c r="C3" s="21">
        <f>frac_mam_1_5months * 2.6</f>
        <v>0.14490254297852503</v>
      </c>
      <c r="D3" s="21">
        <f>frac_mam_6_11months * 2.6</f>
        <v>8.2862281054258427E-2</v>
      </c>
      <c r="E3" s="21">
        <f>frac_mam_12_23months * 2.6</f>
        <v>0.18355067074298864</v>
      </c>
      <c r="F3" s="21">
        <f>frac_mam_24_59months * 2.6</f>
        <v>6.8693479523062678E-2</v>
      </c>
    </row>
    <row r="4" spans="1:6" ht="15.75" customHeight="1" x14ac:dyDescent="0.25">
      <c r="A4" s="3" t="s">
        <v>208</v>
      </c>
      <c r="B4" s="21">
        <f>frac_sam_1month * 2.6</f>
        <v>9.7431174479425016E-3</v>
      </c>
      <c r="C4" s="21">
        <f>frac_sam_1_5months * 2.6</f>
        <v>9.7431174479425016E-3</v>
      </c>
      <c r="D4" s="21">
        <f>frac_sam_6_11months * 2.6</f>
        <v>7.6968019828200285E-2</v>
      </c>
      <c r="E4" s="21">
        <f>frac_sam_12_23months * 2.6</f>
        <v>6.0127930715680108E-2</v>
      </c>
      <c r="F4" s="21">
        <f>frac_sam_24_59months * 2.6</f>
        <v>4.5113451406359702E-2</v>
      </c>
    </row>
  </sheetData>
  <sheetProtection algorithmName="SHA-512" hashValue="KJzTAvyAXXgMdtPdwTMdUN9i6VDP1vrluH47mmzC7zzVC10dhEXfHLcpH46ZNbnJm+piaf0tIpaYv8uuOAmH9A==" saltValue="AWsxuJ5e++pGsBSuSbXrF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0.13200000000000001</v>
      </c>
      <c r="E2" s="60">
        <f>food_insecure</f>
        <v>0.13200000000000001</v>
      </c>
      <c r="F2" s="60">
        <f>food_insecure</f>
        <v>0.13200000000000001</v>
      </c>
      <c r="G2" s="60">
        <f>food_insecure</f>
        <v>0.13200000000000001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0.13200000000000001</v>
      </c>
      <c r="F5" s="60">
        <f>food_insecure</f>
        <v>0.13200000000000001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0.13200000000000001</v>
      </c>
      <c r="F8" s="60">
        <f>food_insecure</f>
        <v>0.13200000000000001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0.13200000000000001</v>
      </c>
      <c r="F9" s="60">
        <f>food_insecure</f>
        <v>0.13200000000000001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0.72099999999999997</v>
      </c>
      <c r="E10" s="60">
        <f>IF(ISBLANK(comm_deliv), frac_children_health_facility,1)</f>
        <v>0.72099999999999997</v>
      </c>
      <c r="F10" s="60">
        <f>IF(ISBLANK(comm_deliv), frac_children_health_facility,1)</f>
        <v>0.72099999999999997</v>
      </c>
      <c r="G10" s="60">
        <f>IF(ISBLANK(comm_deliv), frac_children_health_facility,1)</f>
        <v>0.72099999999999997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0.13200000000000001</v>
      </c>
      <c r="I15" s="60">
        <f>food_insecure</f>
        <v>0.13200000000000001</v>
      </c>
      <c r="J15" s="60">
        <f>food_insecure</f>
        <v>0.13200000000000001</v>
      </c>
      <c r="K15" s="60">
        <f>food_insecure</f>
        <v>0.13200000000000001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0.51800000000000002</v>
      </c>
      <c r="I18" s="60">
        <f>frac_PW_health_facility</f>
        <v>0.51800000000000002</v>
      </c>
      <c r="J18" s="60">
        <f>frac_PW_health_facility</f>
        <v>0.51800000000000002</v>
      </c>
      <c r="K18" s="60">
        <f>frac_PW_health_facility</f>
        <v>0.51800000000000002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0.49299999999999999</v>
      </c>
      <c r="M24" s="60">
        <f>famplan_unmet_need</f>
        <v>0.49299999999999999</v>
      </c>
      <c r="N24" s="60">
        <f>famplan_unmet_need</f>
        <v>0.49299999999999999</v>
      </c>
      <c r="O24" s="60">
        <f>famplan_unmet_need</f>
        <v>0.49299999999999999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0.25281101974792486</v>
      </c>
      <c r="M25" s="60">
        <f>(1-food_insecure)*(0.49)+food_insecure*(0.7)</f>
        <v>0.51771999999999996</v>
      </c>
      <c r="N25" s="60">
        <f>(1-food_insecure)*(0.49)+food_insecure*(0.7)</f>
        <v>0.51771999999999996</v>
      </c>
      <c r="O25" s="60">
        <f>(1-food_insecure)*(0.49)+food_insecure*(0.7)</f>
        <v>0.51771999999999996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0.10834757989196782</v>
      </c>
      <c r="M26" s="60">
        <f>(1-food_insecure)*(0.21)+food_insecure*(0.3)</f>
        <v>0.22187999999999999</v>
      </c>
      <c r="N26" s="60">
        <f>(1-food_insecure)*(0.21)+food_insecure*(0.3)</f>
        <v>0.22187999999999999</v>
      </c>
      <c r="O26" s="60">
        <f>(1-food_insecure)*(0.21)+food_insecure*(0.3)</f>
        <v>0.22187999999999999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0.12715751669311526</v>
      </c>
      <c r="M27" s="60">
        <f>(1-food_insecure)*(0.3)</f>
        <v>0.26039999999999996</v>
      </c>
      <c r="N27" s="60">
        <f>(1-food_insecure)*(0.3)</f>
        <v>0.26039999999999996</v>
      </c>
      <c r="O27" s="60">
        <f>(1-food_insecure)*(0.3)</f>
        <v>0.26039999999999996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0.51168388366699202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id4Yk75jeZkGm9ZmfOLDWuFgZSV6ObSmsrS6KGkSKCeFaVkIFS1qY/T246MsIJK+0GvVoNWB5z6XPzhtSoO6nA==" saltValue="YjTrDQ3i3r54Z1dta7XbZ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D2jet6WIkiOwfaNluidS/l+WCvt+17a9RhwfwyRteNls2i1A60EEPQ147z0si/wY6jT7+1Xvttf7Q1gUYqI2Eg==" saltValue="8H6L4DMg3GDVH9nIm1Yg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+uyqqdcgf1sdTNSqOJP30aGmR/jWCDySVRCaZLwllfjkCmcjbm1+mgANuctbPr+BVhN0c8F1TcZ5+L/qUa0OcA==" saltValue="TAcS7wasFlAquYluXwSNc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5Qzj6tJ9pijhP6/jrXXBgMo4yGnKWgaWE/Mm07xlD5lUsSLcxBP1QLscu4ro1hZle67kMpf0istyZ+B5TaDCTQ==" saltValue="SqOnDXjiF+2QNaVW7B1wM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DzUJNVzXs9uu7C0J+mVZWExoOxDt5AzOTAt42c+Dc/t+n40DJk9pEAptQSqCWtDBC3EMSKfLek7d0XiEPEDHbw==" saltValue="ItGk4a3l1uyQNl04UBIFq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aa5YQwGwKnvxzZH4dNXt3Hvx+Am8Zp+eyQHkL3BnMoaMP4MqlJj4ud64jSECm+mI0HO5mGqKCavUuoCpuoDwPg==" saltValue="l07aryHcJRybTkvyMBzTZ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7269</v>
      </c>
      <c r="C2" s="49">
        <v>13000</v>
      </c>
      <c r="D2" s="49">
        <v>25000</v>
      </c>
      <c r="E2" s="49">
        <v>2544000</v>
      </c>
      <c r="F2" s="49">
        <v>2063000</v>
      </c>
      <c r="G2" s="17">
        <f t="shared" ref="G2:G11" si="0">C2+D2+E2+F2</f>
        <v>4645000</v>
      </c>
      <c r="H2" s="17">
        <f t="shared" ref="H2:H11" si="1">(B2 + stillbirth*B2/(1000-stillbirth))/(1-abortion)</f>
        <v>8352.9194648312623</v>
      </c>
      <c r="I2" s="17">
        <f t="shared" ref="I2:I11" si="2">G2-H2</f>
        <v>4636647.0805351688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7322.2740000000013</v>
      </c>
      <c r="C3" s="50">
        <v>14000</v>
      </c>
      <c r="D3" s="50">
        <v>25000</v>
      </c>
      <c r="E3" s="50">
        <v>2577000</v>
      </c>
      <c r="F3" s="50">
        <v>2106000</v>
      </c>
      <c r="G3" s="17">
        <f t="shared" si="0"/>
        <v>4722000</v>
      </c>
      <c r="H3" s="17">
        <f t="shared" si="1"/>
        <v>8414.1374358822213</v>
      </c>
      <c r="I3" s="17">
        <f t="shared" si="2"/>
        <v>4713585.8625641176</v>
      </c>
    </row>
    <row r="4" spans="1:9" ht="15.75" customHeight="1" x14ac:dyDescent="0.25">
      <c r="A4" s="5">
        <f t="shared" si="3"/>
        <v>2023</v>
      </c>
      <c r="B4" s="49">
        <v>7371.9360000000006</v>
      </c>
      <c r="C4" s="50">
        <v>15000</v>
      </c>
      <c r="D4" s="50">
        <v>25000</v>
      </c>
      <c r="E4" s="50">
        <v>2605000</v>
      </c>
      <c r="F4" s="50">
        <v>2151000</v>
      </c>
      <c r="G4" s="17">
        <f t="shared" si="0"/>
        <v>4796000</v>
      </c>
      <c r="H4" s="17">
        <f t="shared" si="1"/>
        <v>8471.2048022960953</v>
      </c>
      <c r="I4" s="17">
        <f t="shared" si="2"/>
        <v>4787528.7951977039</v>
      </c>
    </row>
    <row r="5" spans="1:9" ht="15.75" customHeight="1" x14ac:dyDescent="0.25">
      <c r="A5" s="5">
        <f t="shared" si="3"/>
        <v>2024</v>
      </c>
      <c r="B5" s="49">
        <v>7417.9860000000017</v>
      </c>
      <c r="C5" s="50">
        <v>15000</v>
      </c>
      <c r="D5" s="50">
        <v>26000</v>
      </c>
      <c r="E5" s="50">
        <v>2627000</v>
      </c>
      <c r="F5" s="50">
        <v>2198000</v>
      </c>
      <c r="G5" s="17">
        <f t="shared" si="0"/>
        <v>4866000</v>
      </c>
      <c r="H5" s="17">
        <f t="shared" si="1"/>
        <v>8524.121564072886</v>
      </c>
      <c r="I5" s="17">
        <f t="shared" si="2"/>
        <v>4857475.8784359274</v>
      </c>
    </row>
    <row r="6" spans="1:9" ht="15.75" customHeight="1" x14ac:dyDescent="0.25">
      <c r="A6" s="5">
        <f t="shared" si="3"/>
        <v>2025</v>
      </c>
      <c r="B6" s="49">
        <v>7460.424</v>
      </c>
      <c r="C6" s="50">
        <v>15000</v>
      </c>
      <c r="D6" s="50">
        <v>26000</v>
      </c>
      <c r="E6" s="50">
        <v>2643000</v>
      </c>
      <c r="F6" s="50">
        <v>2244000</v>
      </c>
      <c r="G6" s="17">
        <f t="shared" si="0"/>
        <v>4928000</v>
      </c>
      <c r="H6" s="17">
        <f t="shared" si="1"/>
        <v>8572.8877212125881</v>
      </c>
      <c r="I6" s="17">
        <f t="shared" si="2"/>
        <v>4919427.1122787874</v>
      </c>
    </row>
    <row r="7" spans="1:9" ht="15.75" customHeight="1" x14ac:dyDescent="0.25">
      <c r="A7" s="5">
        <f t="shared" si="3"/>
        <v>2026</v>
      </c>
      <c r="B7" s="49">
        <v>7517.4660000000003</v>
      </c>
      <c r="C7" s="50">
        <v>16000</v>
      </c>
      <c r="D7" s="50">
        <v>27000</v>
      </c>
      <c r="E7" s="50">
        <v>2656000</v>
      </c>
      <c r="F7" s="50">
        <v>2292000</v>
      </c>
      <c r="G7" s="17">
        <f t="shared" si="0"/>
        <v>4991000</v>
      </c>
      <c r="H7" s="17">
        <f t="shared" si="1"/>
        <v>8638.4355588949238</v>
      </c>
      <c r="I7" s="17">
        <f t="shared" si="2"/>
        <v>4982361.5644411054</v>
      </c>
    </row>
    <row r="8" spans="1:9" ht="15.75" customHeight="1" x14ac:dyDescent="0.25">
      <c r="A8" s="5">
        <f t="shared" si="3"/>
        <v>2027</v>
      </c>
      <c r="B8" s="49">
        <v>7571.5584000000008</v>
      </c>
      <c r="C8" s="50">
        <v>16000</v>
      </c>
      <c r="D8" s="50">
        <v>27000</v>
      </c>
      <c r="E8" s="50">
        <v>2664000</v>
      </c>
      <c r="F8" s="50">
        <v>2340000</v>
      </c>
      <c r="G8" s="17">
        <f t="shared" si="0"/>
        <v>5047000</v>
      </c>
      <c r="H8" s="17">
        <f t="shared" si="1"/>
        <v>8700.5939659467113</v>
      </c>
      <c r="I8" s="17">
        <f t="shared" si="2"/>
        <v>5038299.4060340533</v>
      </c>
    </row>
    <row r="9" spans="1:9" ht="15.75" customHeight="1" x14ac:dyDescent="0.25">
      <c r="A9" s="5">
        <f t="shared" si="3"/>
        <v>2028</v>
      </c>
      <c r="B9" s="49">
        <v>7622.7012000000013</v>
      </c>
      <c r="C9" s="50">
        <v>16000</v>
      </c>
      <c r="D9" s="50">
        <v>28000</v>
      </c>
      <c r="E9" s="50">
        <v>2667000</v>
      </c>
      <c r="F9" s="50">
        <v>2386000</v>
      </c>
      <c r="G9" s="17">
        <f t="shared" si="0"/>
        <v>5097000</v>
      </c>
      <c r="H9" s="17">
        <f t="shared" si="1"/>
        <v>8759.3629423679486</v>
      </c>
      <c r="I9" s="17">
        <f t="shared" si="2"/>
        <v>5088240.6370576322</v>
      </c>
    </row>
    <row r="10" spans="1:9" ht="15.75" customHeight="1" x14ac:dyDescent="0.25">
      <c r="A10" s="5">
        <f t="shared" si="3"/>
        <v>2029</v>
      </c>
      <c r="B10" s="49">
        <v>7670.894400000001</v>
      </c>
      <c r="C10" s="50">
        <v>16000</v>
      </c>
      <c r="D10" s="50">
        <v>28000</v>
      </c>
      <c r="E10" s="50">
        <v>2669000</v>
      </c>
      <c r="F10" s="50">
        <v>2430000</v>
      </c>
      <c r="G10" s="17">
        <f t="shared" si="0"/>
        <v>5143000</v>
      </c>
      <c r="H10" s="17">
        <f t="shared" si="1"/>
        <v>8814.7424881586376</v>
      </c>
      <c r="I10" s="17">
        <f t="shared" si="2"/>
        <v>5134185.2575118411</v>
      </c>
    </row>
    <row r="11" spans="1:9" ht="15.75" customHeight="1" x14ac:dyDescent="0.25">
      <c r="A11" s="5">
        <f t="shared" si="3"/>
        <v>2030</v>
      </c>
      <c r="B11" s="49">
        <v>7716.1379999999999</v>
      </c>
      <c r="C11" s="50">
        <v>16000</v>
      </c>
      <c r="D11" s="50">
        <v>29000</v>
      </c>
      <c r="E11" s="50">
        <v>2672000</v>
      </c>
      <c r="F11" s="50">
        <v>2468000</v>
      </c>
      <c r="G11" s="17">
        <f t="shared" si="0"/>
        <v>5185000</v>
      </c>
      <c r="H11" s="17">
        <f t="shared" si="1"/>
        <v>8866.7326033187728</v>
      </c>
      <c r="I11" s="17">
        <f t="shared" si="2"/>
        <v>5176133.267396681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vCvtYR9i99/BTfw3Oh3f20pmKFJSS1CiFXuBpjPwqSwXrsE9D3FGUx6Obvpf4Z4heS4QrgyzFGY5z3RO0+afQ==" saltValue="88UoYfPJ5Baem45gU2N3m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4.3649278259221358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4.3649278259221358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2.4965724268951894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2.4965724268951894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2.3808647236312215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2.3808647236312215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1.8214755575309649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1.8214755575309649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15.203957200562094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15.203957200562094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3.6556806652848417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3.6556806652848417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0zXZMjUgw3M3mLIWtSxST4j5QW5UnS9wPV2BcqTblHEuD1TwD9Tnv/2Gthz2j1v9DbZcpEgRafqUuRfxMRDz7g==" saltValue="qtqN6z2kgT+1/bUosYUW7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gDX35az5nb86bCAgrQiLZNpwuaFrtPQ+zVNeSfFpvQyV2T83Foc8z16RnLiRr9tTPdvJWx8MMUL95b9HDpCLhg==" saltValue="tpUE3qQ7cub9E/Ig4KrPU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+B8uk6rsD9HSRzvXvsAri9IMnbU/ZdZn+C4UC1Go7NQIDHN7iWJ/DQStJtnFHYdp5sJPfzPWFZNCM7ZI/ac4Cw==" saltValue="aiX/ORvRRLhVGqSWaDdXQ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0.62306900240271101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0.55655407389469702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0.87210064276969423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0.83811301483866685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0.87210064276969423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0.83811301483866685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0.42215550012555469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0.35678682264482153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0.84048377948764486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0.80002096145181223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0.84048377948764486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0.80002096145181223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0.91447786415626275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0.89033537330490653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0.90385973027762434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0.87712255495937541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0.90385973027762434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0.87712255495937541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qmYGN/2E72CCnb4EEdk/SU/61xj91geDFN3UnPjnMZHivnmE3b4NYdvNXr0zxoKMC7WCHuEPq7sifnI7ygn6hQ==" saltValue="fvdgdff0w4gqJxtbUpYRJ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R0pswwqwIDm3+Qo5jVEqBJ302n7sO91n45guKUdE2x+TgHBL5A1mXYrFRhRuahq9Ygp8qV4gMk888SQEopoiVw==" saltValue="7AXbdohSjH8wycNyjYSA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0.54789870368176352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0.60461322164349507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0.60461322164349507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0.64992998599719942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0.64992998599719942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0.64992998599719942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0.64992998599719942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0.66239027683997298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0.66239027683997298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0.66239027683997298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0.66239027683997298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0.65339972627578646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0.7040288248289337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0.7040288248289337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0.74279835390946514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0.74279835390946514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0.74279835390946514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0.74279835390946514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0.75320829220138208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0.75320829220138208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0.75320829220138208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0.75320829220138208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0.35619104508608779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0.41110615321315563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0.41110615321315563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0.45874711724008099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0.45874711724008099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0.45874711724008099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0.45874711724008099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0.47248916309258965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0.47248916309258965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0.47248916309258965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0.47248916309258965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0.52373724574976244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0.58116574691258505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0.58116574691258505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0.62751427861931952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0.62751427861931952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0.62751427861931952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0.62751427861931952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0.64033089557606993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0.64033089557606993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0.64033089557606993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0.64033089557606993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0.93841773319862676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0.95056329375470827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0.95056329375470827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0.95892324123011197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0.95892324123011197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0.95892324123011197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0.95892324123011197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0.96104452610665991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0.96104452610665991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0.96104452610665991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0.96104452610665991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0.84423331108643196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0.87242918947916637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0.87242918947916637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0.89250779318499418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0.89250779318499418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0.89250779318499418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0.89250779318499418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0.89769297662284531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0.89769297662284531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0.89769297662284531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0.89769297662284531</v>
      </c>
    </row>
  </sheetData>
  <sheetProtection algorithmName="SHA-512" hashValue="j19SwHhTjYfzwuDvNJx6QQVpVHARmlDoCgzVAiiH3B1VIHLxncu3lWcqh2u2psMCIohHx6eanLzNgXbsaLgrxg==" saltValue="mxfrrwKP+AFGDPlXvGZ3F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0.75117863047227684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0.74623132669795023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0.74748902180395582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0.74859990574443225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0.74102784142928435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0.74578815104824669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0.7379712086750525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0.74685086910367027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0.64849531683026373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0.64247808342559576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0.64400467983364906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0.64535482824109758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0.63618436288892422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0.64194065584172155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0.63250395987504304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0.64322982398081585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0.86162193842634927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0.85845679706565059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0.85926319196191669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0.85997445772645675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0.85510767007137212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0.85817236016128062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0.85313064713884146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0.85885417851527623</v>
      </c>
    </row>
  </sheetData>
  <sheetProtection algorithmName="SHA-512" hashValue="S7932BGmEE8geZsaxNG90+wfMyFrQs0MiJNcP5xfq+PVRvLkp1nKlELwOlSU7XXfRyy1mJEdokCzZxdKwZv0TA==" saltValue="yArJXt/+uYdOpXnsVGSNY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88hrBYFF8K3MJNMoGL3RNp3kRmYGhoCU4up9TputXXRCmc5JwYE5fT6gBmuWrTkfBfzLen7jE0CjfLQnXGInew==" saltValue="jkF91I2fCTWLsgf5hcbq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muCLuWS7BCO1DW5BVCzzVOI271GqN11NKSNIg+edqfWUQvldLxQAQeKUHkVg0N9XPOPwH8IXv8W1+PexPuHtDQ==" saltValue="pwx9vZgCJhNrIBSptJNIF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6.8176178846409419E-2</v>
      </c>
    </row>
    <row r="5" spans="1:8" ht="15.75" customHeight="1" x14ac:dyDescent="0.25">
      <c r="B5" s="19" t="s">
        <v>80</v>
      </c>
      <c r="C5" s="101">
        <v>7.8023049376606327E-2</v>
      </c>
    </row>
    <row r="6" spans="1:8" ht="15.75" customHeight="1" x14ac:dyDescent="0.25">
      <c r="B6" s="19" t="s">
        <v>81</v>
      </c>
      <c r="C6" s="101">
        <v>0.16209881072807411</v>
      </c>
    </row>
    <row r="7" spans="1:8" ht="15.75" customHeight="1" x14ac:dyDescent="0.25">
      <c r="B7" s="19" t="s">
        <v>82</v>
      </c>
      <c r="C7" s="101">
        <v>0.40246720345127102</v>
      </c>
    </row>
    <row r="8" spans="1:8" ht="15.75" customHeight="1" x14ac:dyDescent="0.25">
      <c r="B8" s="19" t="s">
        <v>83</v>
      </c>
      <c r="C8" s="101">
        <v>2.1682126608692589E-2</v>
      </c>
    </row>
    <row r="9" spans="1:8" ht="15.75" customHeight="1" x14ac:dyDescent="0.25">
      <c r="B9" s="19" t="s">
        <v>84</v>
      </c>
      <c r="C9" s="101">
        <v>0.18970422886741339</v>
      </c>
    </row>
    <row r="10" spans="1:8" ht="15.75" customHeight="1" x14ac:dyDescent="0.25">
      <c r="B10" s="19" t="s">
        <v>85</v>
      </c>
      <c r="C10" s="101">
        <v>7.7848402121533211E-2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0.1913564707017297</v>
      </c>
      <c r="D14" s="55">
        <v>0.1913564707017297</v>
      </c>
      <c r="E14" s="55">
        <v>0.1913564707017297</v>
      </c>
      <c r="F14" s="55">
        <v>0.1913564707017297</v>
      </c>
    </row>
    <row r="15" spans="1:8" ht="15.75" customHeight="1" x14ac:dyDescent="0.25">
      <c r="B15" s="19" t="s">
        <v>88</v>
      </c>
      <c r="C15" s="101">
        <v>0.2466216523145178</v>
      </c>
      <c r="D15" s="101">
        <v>0.2466216523145178</v>
      </c>
      <c r="E15" s="101">
        <v>0.2466216523145178</v>
      </c>
      <c r="F15" s="101">
        <v>0.2466216523145178</v>
      </c>
    </row>
    <row r="16" spans="1:8" ht="15.75" customHeight="1" x14ac:dyDescent="0.25">
      <c r="B16" s="19" t="s">
        <v>89</v>
      </c>
      <c r="C16" s="101">
        <v>2.5288035931340189E-2</v>
      </c>
      <c r="D16" s="101">
        <v>2.5288035931340189E-2</v>
      </c>
      <c r="E16" s="101">
        <v>2.5288035931340189E-2</v>
      </c>
      <c r="F16" s="101">
        <v>2.5288035931340189E-2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0.14633568275692699</v>
      </c>
      <c r="D19" s="101">
        <v>0.14633568275692699</v>
      </c>
      <c r="E19" s="101">
        <v>0.14633568275692699</v>
      </c>
      <c r="F19" s="101">
        <v>0.14633568275692699</v>
      </c>
    </row>
    <row r="20" spans="1:8" ht="15.75" customHeight="1" x14ac:dyDescent="0.25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94</v>
      </c>
      <c r="C21" s="101">
        <v>8.6905779036391351E-2</v>
      </c>
      <c r="D21" s="101">
        <v>8.6905779036391351E-2</v>
      </c>
      <c r="E21" s="101">
        <v>8.6905779036391351E-2</v>
      </c>
      <c r="F21" s="101">
        <v>8.6905779036391351E-2</v>
      </c>
    </row>
    <row r="22" spans="1:8" ht="15.75" customHeight="1" x14ac:dyDescent="0.25">
      <c r="B22" s="19" t="s">
        <v>95</v>
      </c>
      <c r="C22" s="101">
        <v>0.30349237925909389</v>
      </c>
      <c r="D22" s="101">
        <v>0.30349237925909389</v>
      </c>
      <c r="E22" s="101">
        <v>0.30349237925909389</v>
      </c>
      <c r="F22" s="101">
        <v>0.30349237925909389</v>
      </c>
    </row>
    <row r="23" spans="1:8" ht="15.75" customHeight="1" x14ac:dyDescent="0.25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4.7782605999999991E-2</v>
      </c>
    </row>
    <row r="27" spans="1:8" ht="15.75" customHeight="1" x14ac:dyDescent="0.25">
      <c r="B27" s="19" t="s">
        <v>102</v>
      </c>
      <c r="C27" s="101">
        <v>1.8912625999999998E-2</v>
      </c>
    </row>
    <row r="28" spans="1:8" ht="15.75" customHeight="1" x14ac:dyDescent="0.25">
      <c r="B28" s="19" t="s">
        <v>103</v>
      </c>
      <c r="C28" s="101">
        <v>0.22751453199999999</v>
      </c>
    </row>
    <row r="29" spans="1:8" ht="15.75" customHeight="1" x14ac:dyDescent="0.25">
      <c r="B29" s="19" t="s">
        <v>104</v>
      </c>
      <c r="C29" s="101">
        <v>0.13826291700000001</v>
      </c>
    </row>
    <row r="30" spans="1:8" ht="15.75" customHeight="1" x14ac:dyDescent="0.25">
      <c r="B30" s="19" t="s">
        <v>2</v>
      </c>
      <c r="C30" s="101">
        <v>4.9672004000000013E-2</v>
      </c>
    </row>
    <row r="31" spans="1:8" ht="15.75" customHeight="1" x14ac:dyDescent="0.25">
      <c r="B31" s="19" t="s">
        <v>105</v>
      </c>
      <c r="C31" s="101">
        <v>7.0532584999999995E-2</v>
      </c>
    </row>
    <row r="32" spans="1:8" ht="15.75" customHeight="1" x14ac:dyDescent="0.25">
      <c r="B32" s="19" t="s">
        <v>106</v>
      </c>
      <c r="C32" s="101">
        <v>0.15034908699999999</v>
      </c>
    </row>
    <row r="33" spans="2:3" ht="15.75" customHeight="1" x14ac:dyDescent="0.25">
      <c r="B33" s="19" t="s">
        <v>107</v>
      </c>
      <c r="C33" s="101">
        <v>0.12275455</v>
      </c>
    </row>
    <row r="34" spans="2:3" ht="15.75" customHeight="1" x14ac:dyDescent="0.25">
      <c r="B34" s="19" t="s">
        <v>108</v>
      </c>
      <c r="C34" s="101">
        <v>0.17421909099999999</v>
      </c>
    </row>
    <row r="35" spans="2:3" ht="15.75" customHeight="1" x14ac:dyDescent="0.25">
      <c r="B35" s="27" t="s">
        <v>41</v>
      </c>
      <c r="C35" s="48">
        <f>SUM(C26:C34)</f>
        <v>0.99999999799999995</v>
      </c>
    </row>
  </sheetData>
  <sheetProtection algorithmName="SHA-512" hashValue="m1jp/UXyg3B0lLfYL61CWR+YEpS9rnLfjQ7encEHSpR9A/9BUq67gT5UADKwukCSO8PsHpviHVx+JkVq6So+aA==" saltValue="1KUmrE47hHOMRomr9l6v4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0.69891148230489797</v>
      </c>
      <c r="D2" s="52">
        <f>IFERROR(1-_xlfn.NORM.DIST(_xlfn.NORM.INV(SUM(D4:D5), 0, 1) + 1, 0, 1, TRUE), "")</f>
        <v>0.69891148230489797</v>
      </c>
      <c r="E2" s="52">
        <f>IFERROR(1-_xlfn.NORM.DIST(_xlfn.NORM.INV(SUM(E4:E5), 0, 1) + 1, 0, 1, TRUE), "")</f>
        <v>0.68239938726824834</v>
      </c>
      <c r="F2" s="52">
        <f>IFERROR(1-_xlfn.NORM.DIST(_xlfn.NORM.INV(SUM(F4:F5), 0, 1) + 1, 0, 1, TRUE), "")</f>
        <v>0.32335536174915047</v>
      </c>
      <c r="G2" s="52">
        <f>IFERROR(1-_xlfn.NORM.DIST(_xlfn.NORM.INV(SUM(G4:G5), 0, 1) + 1, 0, 1, TRUE), "")</f>
        <v>0.31115185374005128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0.23699276910665923</v>
      </c>
      <c r="D3" s="52">
        <f>IFERROR(_xlfn.NORM.DIST(_xlfn.NORM.INV(SUM(D4:D5), 0, 1) + 1, 0, 1, TRUE) - SUM(D4:D5), "")</f>
        <v>0.23699276910665923</v>
      </c>
      <c r="E3" s="52">
        <f>IFERROR(_xlfn.NORM.DIST(_xlfn.NORM.INV(SUM(E4:E5), 0, 1) + 1, 0, 1, TRUE) - SUM(E4:E5), "")</f>
        <v>0.247416191937503</v>
      </c>
      <c r="F3" s="52">
        <f>IFERROR(_xlfn.NORM.DIST(_xlfn.NORM.INV(SUM(F4:F5), 0, 1) + 1, 0, 1, TRUE) - SUM(F4:F5), "")</f>
        <v>0.38261947787859213</v>
      </c>
      <c r="G3" s="52">
        <f>IFERROR(_xlfn.NORM.DIST(_xlfn.NORM.INV(SUM(G4:G5), 0, 1) + 1, 0, 1, TRUE) - SUM(G4:G5), "")</f>
        <v>0.38291525191085052</v>
      </c>
    </row>
    <row r="4" spans="1:15" ht="15.75" customHeight="1" x14ac:dyDescent="0.25">
      <c r="B4" s="5" t="s">
        <v>114</v>
      </c>
      <c r="C4" s="45">
        <v>4.2213115841150298E-2</v>
      </c>
      <c r="D4" s="53">
        <v>4.2213115841150298E-2</v>
      </c>
      <c r="E4" s="53">
        <v>3.7033997476100901E-2</v>
      </c>
      <c r="F4" s="53">
        <v>0.20522008836269401</v>
      </c>
      <c r="G4" s="53">
        <v>0.214478999376297</v>
      </c>
    </row>
    <row r="5" spans="1:15" ht="15.75" customHeight="1" x14ac:dyDescent="0.25">
      <c r="B5" s="5" t="s">
        <v>115</v>
      </c>
      <c r="C5" s="45">
        <v>2.1882632747292501E-2</v>
      </c>
      <c r="D5" s="53">
        <v>2.1882632747292501E-2</v>
      </c>
      <c r="E5" s="53">
        <v>3.3150423318147701E-2</v>
      </c>
      <c r="F5" s="53">
        <v>8.8805072009563391E-2</v>
      </c>
      <c r="G5" s="53">
        <v>9.1453894972801208E-2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0.71197418985775285</v>
      </c>
      <c r="D8" s="52">
        <f>IFERROR(1-_xlfn.NORM.DIST(_xlfn.NORM.INV(SUM(D10:D11), 0, 1) + 1, 0, 1, TRUE), "")</f>
        <v>0.71197418985775285</v>
      </c>
      <c r="E8" s="52">
        <f>IFERROR(1-_xlfn.NORM.DIST(_xlfn.NORM.INV(SUM(E10:E11), 0, 1) + 1, 0, 1, TRUE), "")</f>
        <v>0.70627110447853203</v>
      </c>
      <c r="F8" s="52">
        <f>IFERROR(1-_xlfn.NORM.DIST(_xlfn.NORM.INV(SUM(F10:F11), 0, 1) + 1, 0, 1, TRUE), "")</f>
        <v>0.62482389593745213</v>
      </c>
      <c r="G8" s="52">
        <f>IFERROR(1-_xlfn.NORM.DIST(_xlfn.NORM.INV(SUM(G10:G11), 0, 1) + 1, 0, 1, TRUE), "")</f>
        <v>0.7606822814345543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0.22854670997822119</v>
      </c>
      <c r="D9" s="52">
        <f>IFERROR(_xlfn.NORM.DIST(_xlfn.NORM.INV(SUM(D10:D11), 0, 1) + 1, 0, 1, TRUE) - SUM(D10:D11), "")</f>
        <v>0.22854670997822119</v>
      </c>
      <c r="E9" s="52">
        <f>IFERROR(_xlfn.NORM.DIST(_xlfn.NORM.INV(SUM(E10:E11), 0, 1) + 1, 0, 1, TRUE) - SUM(E10:E11), "")</f>
        <v>0.23225570287436847</v>
      </c>
      <c r="F9" s="52">
        <f>IFERROR(_xlfn.NORM.DIST(_xlfn.NORM.INV(SUM(F10:F11), 0, 1) + 1, 0, 1, TRUE) - SUM(F10:F11), "")</f>
        <v>0.28145356503998298</v>
      </c>
      <c r="G9" s="52">
        <f>IFERROR(_xlfn.NORM.DIST(_xlfn.NORM.INV(SUM(G10:G11), 0, 1) + 1, 0, 1, TRUE) - SUM(G10:G11), "")</f>
        <v>0.19554582205412943</v>
      </c>
    </row>
    <row r="10" spans="1:15" ht="15.75" customHeight="1" x14ac:dyDescent="0.25">
      <c r="B10" s="5" t="s">
        <v>119</v>
      </c>
      <c r="C10" s="45">
        <v>5.5731747299432699E-2</v>
      </c>
      <c r="D10" s="53">
        <v>5.5731747299432699E-2</v>
      </c>
      <c r="E10" s="53">
        <v>3.18701080977917E-2</v>
      </c>
      <c r="F10" s="53">
        <v>7.0596411824226393E-2</v>
      </c>
      <c r="G10" s="53">
        <v>2.64205690473318E-2</v>
      </c>
    </row>
    <row r="11" spans="1:15" ht="15.75" customHeight="1" x14ac:dyDescent="0.25">
      <c r="B11" s="5" t="s">
        <v>120</v>
      </c>
      <c r="C11" s="45">
        <v>3.74735286459327E-3</v>
      </c>
      <c r="D11" s="53">
        <v>3.74735286459327E-3</v>
      </c>
      <c r="E11" s="53">
        <v>2.9603084549307799E-2</v>
      </c>
      <c r="F11" s="53">
        <v>2.3126127198338502E-2</v>
      </c>
      <c r="G11" s="53">
        <v>1.73513274639845E-2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0.53215260274999998</v>
      </c>
      <c r="D14" s="54">
        <v>0.528708013373</v>
      </c>
      <c r="E14" s="54">
        <v>0.528708013373</v>
      </c>
      <c r="F14" s="54">
        <v>0.40532314977799999</v>
      </c>
      <c r="G14" s="54">
        <v>0.40532314977799999</v>
      </c>
      <c r="H14" s="45">
        <v>0.27800000000000002</v>
      </c>
      <c r="I14" s="55">
        <v>0.27800000000000002</v>
      </c>
      <c r="J14" s="55">
        <v>0.27800000000000002</v>
      </c>
      <c r="K14" s="55">
        <v>0.27800000000000002</v>
      </c>
      <c r="L14" s="45">
        <v>0.23699999999999999</v>
      </c>
      <c r="M14" s="55">
        <v>0.23699999999999999</v>
      </c>
      <c r="N14" s="55">
        <v>0.23699999999999999</v>
      </c>
      <c r="O14" s="55">
        <v>0.23699999999999999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0.33901260495531227</v>
      </c>
      <c r="D15" s="52">
        <f t="shared" si="0"/>
        <v>0.33681819829139004</v>
      </c>
      <c r="E15" s="52">
        <f t="shared" si="0"/>
        <v>0.33681819829139004</v>
      </c>
      <c r="F15" s="52">
        <f t="shared" si="0"/>
        <v>0.25821476047442293</v>
      </c>
      <c r="G15" s="52">
        <f t="shared" si="0"/>
        <v>0.25821476047442293</v>
      </c>
      <c r="H15" s="52">
        <f t="shared" si="0"/>
        <v>0.17710240200000002</v>
      </c>
      <c r="I15" s="52">
        <f t="shared" si="0"/>
        <v>0.17710240200000002</v>
      </c>
      <c r="J15" s="52">
        <f t="shared" si="0"/>
        <v>0.17710240200000002</v>
      </c>
      <c r="K15" s="52">
        <f t="shared" si="0"/>
        <v>0.17710240200000002</v>
      </c>
      <c r="L15" s="52">
        <f t="shared" si="0"/>
        <v>0.15098298300000002</v>
      </c>
      <c r="M15" s="52">
        <f t="shared" si="0"/>
        <v>0.15098298300000002</v>
      </c>
      <c r="N15" s="52">
        <f t="shared" si="0"/>
        <v>0.15098298300000002</v>
      </c>
      <c r="O15" s="52">
        <f t="shared" si="0"/>
        <v>0.15098298300000002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issX3r0aUUpi0U84LR4yF8XYqHl9M6Tdr7kxTpIIfbpiqDPc9brlQpsEkMIxzFMDpxDmDxcCUk8y7xqN7oR+6A==" saltValue="8p50I8jSLPVbNMpptUj2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0.53434449434280407</v>
      </c>
      <c r="D2" s="53">
        <v>0.4011613</v>
      </c>
      <c r="E2" s="53"/>
      <c r="F2" s="53"/>
      <c r="G2" s="53"/>
    </row>
    <row r="3" spans="1:7" x14ac:dyDescent="0.25">
      <c r="B3" s="3" t="s">
        <v>130</v>
      </c>
      <c r="C3" s="53">
        <v>3.7408817559480688E-2</v>
      </c>
      <c r="D3" s="53">
        <v>0.11699619999999999</v>
      </c>
      <c r="E3" s="53"/>
      <c r="F3" s="53"/>
      <c r="G3" s="53"/>
    </row>
    <row r="4" spans="1:7" x14ac:dyDescent="0.25">
      <c r="B4" s="3" t="s">
        <v>131</v>
      </c>
      <c r="C4" s="53">
        <v>0.31870076060295099</v>
      </c>
      <c r="D4" s="53">
        <v>0.42420869999999999</v>
      </c>
      <c r="E4" s="53">
        <v>0.890300452709198</v>
      </c>
      <c r="F4" s="53">
        <v>0.57105016708374001</v>
      </c>
      <c r="G4" s="53"/>
    </row>
    <row r="5" spans="1:7" x14ac:dyDescent="0.25">
      <c r="B5" s="3" t="s">
        <v>132</v>
      </c>
      <c r="C5" s="52">
        <v>0.109545923769474</v>
      </c>
      <c r="D5" s="52">
        <v>5.7633787393569898E-2</v>
      </c>
      <c r="E5" s="52">
        <f>1-SUM(E2:E4)</f>
        <v>0.109699547290802</v>
      </c>
      <c r="F5" s="52">
        <f>1-SUM(F2:F4)</f>
        <v>0.42894983291625999</v>
      </c>
      <c r="G5" s="52">
        <f>1-SUM(G2:G4)</f>
        <v>1</v>
      </c>
    </row>
  </sheetData>
  <sheetProtection algorithmName="SHA-512" hashValue="LxSVIEZG1G4IktoBo6LtoDcanqmoRUgOIv4PSPTgNL94AzzdyOD4URr0gA5X+Oa+kTIR+GsntpZXh5HBeRkl1w==" saltValue="uZ3pHOOhiR9cbqRLVB4FO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KL7481lr7Ycj0ny8sGnfElaxv3reiE0Trrb0baK9nn/g7PKYDaMPM5fKr65+2yU/efauFi7zlKP95KjIE3yXoA==" saltValue="Erx79zXk5FX23JZxT6ChP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qrXWod7ZFKaqf9Io5Hw/mhhp3cxhNwH/3XdtRDfzILGWgYVkNeS1azxbtJtmo+AtIHnB+WRmHKv+jmbtAgBP4Q==" saltValue="L5FCxKNaZhZ91JFrFpmJt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FaubuMayWH0K69Q6uQFQ7gbWm1T+vxru3rwDVkcPy9voRkYwLopTKElHWl3fo1eK8W6o/6KG9IZBxKUWbgRFUA==" saltValue="NfOJ8KqGHvFYvj2TMuK0c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c/5bNnVwq4lnCzNqiPRairk4+ZkhHX4cwSyHKhxdf9YXhyIwMXWL/zYCZYCcU6tqYdAF7R4u21eO5nDhoWpt2g==" saltValue="9rdt7KmaOypXDaDzPQ8ef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2024-03-18T02:04:42Z</dcterms:modified>
</cp:coreProperties>
</file>