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"/>
    </mc:Choice>
  </mc:AlternateContent>
  <xr:revisionPtr revIDLastSave="0" documentId="8_{64C4F5A5-BB4A-4409-AC81-3B867F32219F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ANJE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émaciation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M60" i="70"/>
  <c r="N60" i="70"/>
  <c r="O60" i="70"/>
  <c r="L60" i="70"/>
  <c r="D12" i="69"/>
  <c r="C12" i="69"/>
  <c r="D14" i="73"/>
  <c r="E14" i="73"/>
  <c r="F14" i="73"/>
  <c r="G14" i="73"/>
  <c r="D15" i="73"/>
  <c r="E15" i="73"/>
  <c r="F15" i="73"/>
  <c r="G15" i="73"/>
  <c r="D16" i="73"/>
  <c r="E16" i="73"/>
  <c r="F16" i="73"/>
  <c r="G16" i="73"/>
  <c r="H129" i="72"/>
  <c r="H74" i="72"/>
  <c r="E115" i="65" l="1"/>
  <c r="E114" i="65"/>
  <c r="D112" i="65"/>
  <c r="D111" i="65"/>
  <c r="E62" i="65"/>
  <c r="E61" i="65"/>
  <c r="D59" i="65"/>
  <c r="D58" i="65"/>
  <c r="D42" i="69"/>
  <c r="D27" i="69"/>
  <c r="C27" i="69"/>
  <c r="C42" i="69"/>
  <c r="M37" i="70"/>
  <c r="N37" i="70"/>
  <c r="O37" i="70"/>
  <c r="L37" i="70"/>
  <c r="G12" i="71"/>
  <c r="F12" i="71"/>
  <c r="E12" i="71"/>
  <c r="D12" i="71"/>
  <c r="G10" i="71"/>
  <c r="F10" i="71"/>
  <c r="E10" i="71"/>
  <c r="D10" i="71"/>
  <c r="G19" i="71"/>
  <c r="F19" i="71"/>
  <c r="E19" i="71"/>
  <c r="D19" i="71"/>
  <c r="G17" i="71"/>
  <c r="F17" i="71"/>
  <c r="E17" i="71"/>
  <c r="D17" i="71"/>
  <c r="G25" i="73"/>
  <c r="F25" i="73"/>
  <c r="E25" i="73"/>
  <c r="D25" i="73"/>
  <c r="G23" i="73"/>
  <c r="F23" i="73"/>
  <c r="E23" i="73"/>
  <c r="D23" i="73"/>
  <c r="H153" i="72"/>
  <c r="G153" i="72"/>
  <c r="F153" i="72"/>
  <c r="E153" i="72"/>
  <c r="D153" i="72"/>
  <c r="E9" i="65"/>
  <c r="E8" i="65"/>
  <c r="D6" i="65"/>
  <c r="D5" i="65"/>
  <c r="E6" i="68"/>
  <c r="G5" i="71"/>
  <c r="F5" i="71"/>
  <c r="E5" i="71"/>
  <c r="D5" i="71"/>
  <c r="G3" i="71"/>
  <c r="F3" i="71"/>
  <c r="E3" i="71"/>
  <c r="D3" i="71"/>
  <c r="F52" i="68" l="1"/>
  <c r="F53" i="68"/>
  <c r="F54" i="68"/>
  <c r="E54" i="68"/>
  <c r="E53" i="68"/>
  <c r="E52" i="68"/>
  <c r="F31" i="68"/>
  <c r="E31" i="68"/>
  <c r="F30" i="68"/>
  <c r="E30" i="68"/>
  <c r="F29" i="68"/>
  <c r="E29" i="68"/>
  <c r="F8" i="68"/>
  <c r="F7" i="68"/>
  <c r="F6" i="68"/>
  <c r="C40" i="69"/>
  <c r="D40" i="69"/>
  <c r="C25" i="69"/>
  <c r="D25" i="69"/>
  <c r="D38" i="69"/>
  <c r="C38" i="69"/>
  <c r="D23" i="69"/>
  <c r="C23" i="69"/>
  <c r="C36" i="69"/>
  <c r="D36" i="69"/>
  <c r="C21" i="69"/>
  <c r="D21" i="69"/>
  <c r="D34" i="69"/>
  <c r="C34" i="69"/>
  <c r="D19" i="69"/>
  <c r="C19" i="69"/>
  <c r="D32" i="69"/>
  <c r="C32" i="69"/>
  <c r="D17" i="69"/>
  <c r="C17" i="69"/>
  <c r="E7" i="68"/>
  <c r="E19" i="70"/>
  <c r="F98" i="65"/>
  <c r="F99" i="65"/>
  <c r="G101" i="65"/>
  <c r="G102" i="65"/>
  <c r="E8" i="68"/>
  <c r="F67" i="70" l="1"/>
  <c r="G67" i="70"/>
  <c r="H67" i="70"/>
  <c r="I67" i="70"/>
  <c r="J67" i="70"/>
  <c r="K67" i="70"/>
  <c r="L67" i="70"/>
  <c r="M67" i="70"/>
  <c r="N67" i="70"/>
  <c r="O67" i="70"/>
  <c r="E67" i="70"/>
  <c r="F65" i="70"/>
  <c r="G65" i="70"/>
  <c r="H65" i="70"/>
  <c r="I65" i="70"/>
  <c r="J65" i="70"/>
  <c r="K65" i="70"/>
  <c r="L65" i="70"/>
  <c r="M65" i="70"/>
  <c r="N65" i="70"/>
  <c r="O65" i="70"/>
  <c r="E65" i="70"/>
  <c r="E42" i="70"/>
  <c r="F44" i="70"/>
  <c r="G44" i="70"/>
  <c r="H44" i="70"/>
  <c r="I44" i="70"/>
  <c r="J44" i="70"/>
  <c r="K44" i="70"/>
  <c r="L44" i="70"/>
  <c r="M44" i="70"/>
  <c r="N44" i="70"/>
  <c r="O44" i="70"/>
  <c r="E44" i="70"/>
  <c r="E21" i="70"/>
  <c r="F42" i="70"/>
  <c r="G42" i="70"/>
  <c r="H42" i="70"/>
  <c r="I42" i="70"/>
  <c r="J42" i="70"/>
  <c r="K42" i="70"/>
  <c r="L42" i="70"/>
  <c r="M42" i="70"/>
  <c r="N42" i="70"/>
  <c r="O42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D65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D67" i="70"/>
  <c r="C65" i="70"/>
  <c r="C66" i="70"/>
  <c r="C67" i="70"/>
  <c r="C64" i="70"/>
  <c r="E49" i="70"/>
  <c r="F49" i="70"/>
  <c r="G49" i="70"/>
  <c r="H49" i="70"/>
  <c r="I49" i="70"/>
  <c r="J49" i="70"/>
  <c r="K49" i="70"/>
  <c r="L49" i="70"/>
  <c r="M49" i="70"/>
  <c r="N49" i="70"/>
  <c r="O49" i="70"/>
  <c r="D50" i="70"/>
  <c r="E50" i="70"/>
  <c r="F50" i="70"/>
  <c r="G50" i="70"/>
  <c r="L50" i="70"/>
  <c r="M50" i="70"/>
  <c r="N50" i="70"/>
  <c r="O50" i="70"/>
  <c r="D51" i="70"/>
  <c r="E51" i="70"/>
  <c r="F51" i="70"/>
  <c r="G51" i="70"/>
  <c r="L51" i="70"/>
  <c r="M51" i="70"/>
  <c r="N51" i="70"/>
  <c r="O51" i="70"/>
  <c r="D52" i="70"/>
  <c r="E52" i="70"/>
  <c r="F52" i="70"/>
  <c r="G52" i="70"/>
  <c r="L52" i="70"/>
  <c r="M52" i="70"/>
  <c r="N52" i="70"/>
  <c r="O52" i="70"/>
  <c r="D53" i="70"/>
  <c r="E53" i="70"/>
  <c r="F53" i="70"/>
  <c r="G53" i="70"/>
  <c r="L53" i="70"/>
  <c r="M53" i="70"/>
  <c r="N53" i="70"/>
  <c r="O53" i="70"/>
  <c r="D54" i="70"/>
  <c r="E54" i="70"/>
  <c r="F54" i="70"/>
  <c r="G54" i="70"/>
  <c r="H54" i="70"/>
  <c r="I54" i="70"/>
  <c r="J54" i="70"/>
  <c r="K54" i="70"/>
  <c r="D55" i="70"/>
  <c r="E55" i="70"/>
  <c r="F55" i="70"/>
  <c r="G55" i="70"/>
  <c r="H55" i="70"/>
  <c r="I55" i="70"/>
  <c r="J55" i="70"/>
  <c r="K55" i="70"/>
  <c r="D56" i="70"/>
  <c r="E56" i="70"/>
  <c r="F56" i="70"/>
  <c r="G56" i="70"/>
  <c r="H56" i="70"/>
  <c r="I56" i="70"/>
  <c r="J56" i="70"/>
  <c r="K56" i="70"/>
  <c r="D57" i="70"/>
  <c r="G57" i="70"/>
  <c r="H57" i="70"/>
  <c r="I57" i="70"/>
  <c r="J57" i="70"/>
  <c r="K57" i="70"/>
  <c r="L57" i="70"/>
  <c r="M57" i="70"/>
  <c r="N57" i="70"/>
  <c r="O57" i="70"/>
  <c r="D59" i="70"/>
  <c r="H59" i="70"/>
  <c r="I59" i="70"/>
  <c r="J59" i="70"/>
  <c r="K59" i="70"/>
  <c r="L59" i="70"/>
  <c r="M59" i="70"/>
  <c r="N59" i="70"/>
  <c r="O59" i="70"/>
  <c r="D60" i="70"/>
  <c r="E60" i="70"/>
  <c r="F60" i="70"/>
  <c r="G60" i="70"/>
  <c r="H60" i="70"/>
  <c r="I60" i="70"/>
  <c r="J60" i="70"/>
  <c r="K60" i="70"/>
  <c r="D61" i="70"/>
  <c r="G61" i="70"/>
  <c r="H61" i="70"/>
  <c r="I61" i="70"/>
  <c r="J61" i="70"/>
  <c r="K61" i="70"/>
  <c r="L61" i="70"/>
  <c r="M61" i="70"/>
  <c r="N61" i="70"/>
  <c r="O61" i="70"/>
  <c r="C50" i="70"/>
  <c r="C51" i="70"/>
  <c r="C52" i="70"/>
  <c r="C53" i="70"/>
  <c r="C54" i="70"/>
  <c r="C55" i="70"/>
  <c r="C56" i="70"/>
  <c r="C57" i="70"/>
  <c r="C59" i="70"/>
  <c r="C60" i="70"/>
  <c r="C6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D42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D44" i="70"/>
  <c r="C42" i="70"/>
  <c r="C43" i="70"/>
  <c r="C44" i="70"/>
  <c r="C41" i="70"/>
  <c r="E26" i="70"/>
  <c r="F26" i="70"/>
  <c r="G26" i="70"/>
  <c r="H26" i="70"/>
  <c r="I26" i="70"/>
  <c r="J26" i="70"/>
  <c r="K26" i="70"/>
  <c r="L26" i="70"/>
  <c r="M26" i="70"/>
  <c r="N26" i="70"/>
  <c r="O26" i="70"/>
  <c r="D27" i="70"/>
  <c r="E27" i="70"/>
  <c r="F27" i="70"/>
  <c r="G27" i="70"/>
  <c r="L27" i="70"/>
  <c r="M27" i="70"/>
  <c r="N27" i="70"/>
  <c r="O27" i="70"/>
  <c r="D28" i="70"/>
  <c r="E28" i="70"/>
  <c r="F28" i="70"/>
  <c r="G28" i="70"/>
  <c r="L28" i="70"/>
  <c r="M28" i="70"/>
  <c r="N28" i="70"/>
  <c r="O28" i="70"/>
  <c r="D29" i="70"/>
  <c r="E29" i="70"/>
  <c r="F29" i="70"/>
  <c r="G29" i="70"/>
  <c r="L29" i="70"/>
  <c r="M29" i="70"/>
  <c r="N29" i="70"/>
  <c r="O29" i="70"/>
  <c r="D30" i="70"/>
  <c r="E30" i="70"/>
  <c r="F30" i="70"/>
  <c r="G30" i="70"/>
  <c r="L30" i="70"/>
  <c r="M30" i="70"/>
  <c r="N30" i="70"/>
  <c r="O30" i="70"/>
  <c r="D31" i="70"/>
  <c r="E31" i="70"/>
  <c r="F31" i="70"/>
  <c r="G31" i="70"/>
  <c r="H31" i="70"/>
  <c r="I31" i="70"/>
  <c r="J31" i="70"/>
  <c r="K31" i="70"/>
  <c r="D32" i="70"/>
  <c r="E32" i="70"/>
  <c r="F32" i="70"/>
  <c r="G32" i="70"/>
  <c r="H32" i="70"/>
  <c r="I32" i="70"/>
  <c r="J32" i="70"/>
  <c r="K32" i="70"/>
  <c r="D33" i="70"/>
  <c r="E33" i="70"/>
  <c r="F33" i="70"/>
  <c r="G33" i="70"/>
  <c r="H33" i="70"/>
  <c r="I33" i="70"/>
  <c r="J33" i="70"/>
  <c r="K33" i="70"/>
  <c r="D34" i="70"/>
  <c r="H34" i="70"/>
  <c r="I34" i="70"/>
  <c r="J34" i="70"/>
  <c r="K34" i="70"/>
  <c r="L34" i="70"/>
  <c r="M34" i="70"/>
  <c r="N34" i="70"/>
  <c r="O34" i="70"/>
  <c r="D36" i="70"/>
  <c r="H36" i="70"/>
  <c r="I36" i="70"/>
  <c r="J36" i="70"/>
  <c r="K36" i="70"/>
  <c r="L36" i="70"/>
  <c r="M36" i="70"/>
  <c r="N36" i="70"/>
  <c r="O36" i="70"/>
  <c r="D37" i="70"/>
  <c r="E37" i="70"/>
  <c r="F37" i="70"/>
  <c r="G37" i="70"/>
  <c r="H37" i="70"/>
  <c r="I37" i="70"/>
  <c r="J37" i="70"/>
  <c r="K37" i="70"/>
  <c r="D38" i="70"/>
  <c r="G38" i="70"/>
  <c r="H38" i="70"/>
  <c r="I38" i="70"/>
  <c r="J38" i="70"/>
  <c r="K38" i="70"/>
  <c r="L38" i="70"/>
  <c r="M38" i="70"/>
  <c r="N38" i="70"/>
  <c r="O38" i="70"/>
  <c r="C27" i="70"/>
  <c r="C28" i="70"/>
  <c r="C29" i="70"/>
  <c r="C30" i="70"/>
  <c r="C31" i="70"/>
  <c r="C32" i="70"/>
  <c r="C33" i="70"/>
  <c r="C34" i="70"/>
  <c r="C36" i="70"/>
  <c r="C37" i="70"/>
  <c r="C38" i="70"/>
  <c r="F21" i="70"/>
  <c r="G21" i="70"/>
  <c r="H21" i="70"/>
  <c r="I21" i="70"/>
  <c r="J21" i="70"/>
  <c r="K21" i="70"/>
  <c r="L21" i="70"/>
  <c r="M21" i="70"/>
  <c r="N21" i="70"/>
  <c r="O21" i="70"/>
  <c r="F19" i="70"/>
  <c r="G19" i="70"/>
  <c r="H19" i="70"/>
  <c r="I19" i="70"/>
  <c r="J19" i="70"/>
  <c r="K19" i="70"/>
  <c r="L19" i="70"/>
  <c r="M19" i="70"/>
  <c r="N19" i="70"/>
  <c r="O19" i="70"/>
  <c r="D22" i="73" l="1"/>
  <c r="E22" i="73"/>
  <c r="F22" i="73"/>
  <c r="G22" i="73"/>
  <c r="D24" i="73"/>
  <c r="E24" i="73"/>
  <c r="F24" i="73"/>
  <c r="G24" i="73"/>
  <c r="E20" i="73"/>
  <c r="F20" i="73"/>
  <c r="G20" i="73"/>
  <c r="D20" i="73"/>
  <c r="D11" i="73"/>
  <c r="D13" i="73"/>
  <c r="E13" i="73"/>
  <c r="F13" i="73"/>
  <c r="G13" i="73"/>
  <c r="E11" i="73"/>
  <c r="F11" i="73"/>
  <c r="G11" i="73"/>
  <c r="D57" i="72"/>
  <c r="E69" i="72"/>
  <c r="D113" i="72"/>
  <c r="E113" i="72"/>
  <c r="D114" i="72"/>
  <c r="E114" i="72"/>
  <c r="D124" i="72"/>
  <c r="E124" i="72"/>
  <c r="H124" i="72"/>
  <c r="D125" i="72"/>
  <c r="E125" i="72"/>
  <c r="F125" i="72"/>
  <c r="G125" i="72"/>
  <c r="H125" i="72"/>
  <c r="D126" i="72"/>
  <c r="E126" i="72"/>
  <c r="H126" i="72"/>
  <c r="D127" i="72"/>
  <c r="E127" i="72"/>
  <c r="F127" i="72"/>
  <c r="G127" i="72"/>
  <c r="H127" i="72"/>
  <c r="D128" i="72"/>
  <c r="E128" i="72"/>
  <c r="D129" i="72"/>
  <c r="E129" i="72"/>
  <c r="D130" i="72"/>
  <c r="E130" i="72"/>
  <c r="E131" i="72"/>
  <c r="F131" i="72"/>
  <c r="G131" i="72"/>
  <c r="H131" i="72"/>
  <c r="E132" i="72"/>
  <c r="F132" i="72"/>
  <c r="G132" i="72"/>
  <c r="H132" i="72"/>
  <c r="E133" i="72"/>
  <c r="F133" i="72"/>
  <c r="G133" i="72"/>
  <c r="H133" i="72"/>
  <c r="E134" i="72"/>
  <c r="F134" i="72"/>
  <c r="G134" i="72"/>
  <c r="H134" i="72"/>
  <c r="E135" i="72"/>
  <c r="F135" i="72"/>
  <c r="G135" i="72"/>
  <c r="H135" i="72"/>
  <c r="E136" i="72"/>
  <c r="F136" i="72"/>
  <c r="G136" i="72"/>
  <c r="H136" i="72"/>
  <c r="E112" i="72"/>
  <c r="D112" i="72"/>
  <c r="D58" i="72"/>
  <c r="E58" i="72"/>
  <c r="D59" i="72"/>
  <c r="E59" i="72"/>
  <c r="D69" i="72"/>
  <c r="H69" i="72"/>
  <c r="D70" i="72"/>
  <c r="E70" i="72"/>
  <c r="F70" i="72"/>
  <c r="G70" i="72"/>
  <c r="H70" i="72"/>
  <c r="D71" i="72"/>
  <c r="E71" i="72"/>
  <c r="H71" i="72"/>
  <c r="D72" i="72"/>
  <c r="E72" i="72"/>
  <c r="F72" i="72"/>
  <c r="G72" i="72"/>
  <c r="H72" i="72"/>
  <c r="D73" i="72"/>
  <c r="E73" i="72"/>
  <c r="D74" i="72"/>
  <c r="E74" i="72"/>
  <c r="F74" i="72"/>
  <c r="F129" i="72" s="1"/>
  <c r="G74" i="72"/>
  <c r="G129" i="72" s="1"/>
  <c r="D75" i="72"/>
  <c r="E75" i="72"/>
  <c r="D76" i="72"/>
  <c r="D131" i="72" s="1"/>
  <c r="E76" i="72"/>
  <c r="F76" i="72"/>
  <c r="G76" i="72"/>
  <c r="H76" i="72"/>
  <c r="E77" i="72"/>
  <c r="F77" i="72"/>
  <c r="G77" i="72"/>
  <c r="H77" i="72"/>
  <c r="D78" i="72"/>
  <c r="D133" i="72" s="1"/>
  <c r="E78" i="72"/>
  <c r="F78" i="72"/>
  <c r="G78" i="72"/>
  <c r="H78" i="72"/>
  <c r="E79" i="72"/>
  <c r="F79" i="72"/>
  <c r="G79" i="72"/>
  <c r="H79" i="72"/>
  <c r="D80" i="72"/>
  <c r="D135" i="72" s="1"/>
  <c r="E80" i="72"/>
  <c r="F80" i="72"/>
  <c r="G80" i="72"/>
  <c r="H80" i="72"/>
  <c r="E81" i="72"/>
  <c r="F81" i="72"/>
  <c r="G81" i="72"/>
  <c r="H81" i="72"/>
  <c r="D97" i="72"/>
  <c r="D152" i="72" s="1"/>
  <c r="E97" i="72"/>
  <c r="E152" i="72" s="1"/>
  <c r="F97" i="72"/>
  <c r="F152" i="72" s="1"/>
  <c r="G97" i="72"/>
  <c r="G152" i="72" s="1"/>
  <c r="H97" i="72"/>
  <c r="H152" i="72" s="1"/>
  <c r="E57" i="72"/>
  <c r="F57" i="72"/>
  <c r="F112" i="72" s="1"/>
  <c r="G57" i="72"/>
  <c r="G112" i="72" s="1"/>
  <c r="H57" i="72"/>
  <c r="H112" i="72" s="1"/>
  <c r="E42" i="69"/>
  <c r="F42" i="69"/>
  <c r="E40" i="69"/>
  <c r="F40" i="69"/>
  <c r="E38" i="69"/>
  <c r="F38" i="69"/>
  <c r="E36" i="69"/>
  <c r="F36" i="69"/>
  <c r="E34" i="69"/>
  <c r="F34" i="69"/>
  <c r="E32" i="69"/>
  <c r="F32" i="69"/>
  <c r="E27" i="69"/>
  <c r="F27" i="69"/>
  <c r="E25" i="69"/>
  <c r="F25" i="69"/>
  <c r="E23" i="69"/>
  <c r="F23" i="69"/>
  <c r="E21" i="69"/>
  <c r="F21" i="69"/>
  <c r="E19" i="69"/>
  <c r="F19" i="69"/>
  <c r="E17" i="69"/>
  <c r="F17" i="69"/>
  <c r="D27" i="68"/>
  <c r="E27" i="68"/>
  <c r="F27" i="68"/>
  <c r="G27" i="68"/>
  <c r="C27" i="68"/>
  <c r="C67" i="68"/>
  <c r="C53" i="68"/>
  <c r="D53" i="68"/>
  <c r="G53" i="68"/>
  <c r="C54" i="68"/>
  <c r="D54" i="68"/>
  <c r="G54" i="68"/>
  <c r="C55" i="68"/>
  <c r="D55" i="68"/>
  <c r="E55" i="68"/>
  <c r="F55" i="68"/>
  <c r="G55" i="68"/>
  <c r="D52" i="68"/>
  <c r="G52" i="68"/>
  <c r="C52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G30" i="68"/>
  <c r="C31" i="68"/>
  <c r="D31" i="68"/>
  <c r="G31" i="68"/>
  <c r="C32" i="68"/>
  <c r="D32" i="68"/>
  <c r="E32" i="68"/>
  <c r="F32" i="68"/>
  <c r="G32" i="68"/>
  <c r="D29" i="68"/>
  <c r="G29" i="68"/>
  <c r="C29" i="68"/>
  <c r="D326" i="67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H140" i="65"/>
  <c r="G140" i="65"/>
  <c r="F140" i="65"/>
  <c r="E140" i="65"/>
  <c r="D140" i="65"/>
  <c r="H139" i="65"/>
  <c r="G139" i="65"/>
  <c r="F139" i="65"/>
  <c r="E139" i="65"/>
  <c r="D139" i="65"/>
  <c r="H138" i="65"/>
  <c r="G138" i="65"/>
  <c r="F138" i="65"/>
  <c r="E138" i="65"/>
  <c r="D138" i="65"/>
  <c r="H137" i="65"/>
  <c r="G137" i="65"/>
  <c r="F137" i="65"/>
  <c r="E137" i="65"/>
  <c r="D137" i="65"/>
  <c r="H136" i="65"/>
  <c r="G136" i="65"/>
  <c r="F136" i="65"/>
  <c r="E136" i="65"/>
  <c r="D136" i="65"/>
  <c r="H135" i="65"/>
  <c r="G135" i="65"/>
  <c r="F135" i="65"/>
  <c r="E135" i="65"/>
  <c r="D135" i="65"/>
  <c r="H134" i="65"/>
  <c r="G134" i="65"/>
  <c r="F134" i="65"/>
  <c r="E134" i="65"/>
  <c r="D134" i="65"/>
  <c r="H133" i="65"/>
  <c r="G133" i="65"/>
  <c r="F133" i="65"/>
  <c r="E133" i="65"/>
  <c r="D133" i="65"/>
  <c r="H132" i="65"/>
  <c r="G132" i="65"/>
  <c r="F132" i="65"/>
  <c r="E132" i="65"/>
  <c r="D132" i="65"/>
  <c r="H131" i="65"/>
  <c r="G131" i="65"/>
  <c r="F131" i="65"/>
  <c r="E131" i="65"/>
  <c r="D131" i="65"/>
  <c r="H130" i="65"/>
  <c r="G130" i="65"/>
  <c r="F130" i="65"/>
  <c r="E130" i="65"/>
  <c r="D130" i="65"/>
  <c r="H129" i="65"/>
  <c r="G129" i="65"/>
  <c r="F129" i="65"/>
  <c r="E129" i="65"/>
  <c r="D129" i="65"/>
  <c r="H128" i="65"/>
  <c r="G128" i="65"/>
  <c r="F128" i="65"/>
  <c r="E128" i="65"/>
  <c r="D128" i="65"/>
  <c r="H127" i="65"/>
  <c r="G127" i="65"/>
  <c r="F127" i="65"/>
  <c r="E127" i="65"/>
  <c r="D127" i="65"/>
  <c r="H126" i="65"/>
  <c r="G126" i="65"/>
  <c r="F126" i="65"/>
  <c r="E126" i="65"/>
  <c r="D126" i="65"/>
  <c r="H125" i="65"/>
  <c r="G125" i="65"/>
  <c r="F125" i="65"/>
  <c r="E125" i="65"/>
  <c r="D125" i="65"/>
  <c r="H104" i="65"/>
  <c r="G104" i="65"/>
  <c r="F104" i="65"/>
  <c r="E104" i="65"/>
  <c r="D104" i="65"/>
  <c r="H103" i="65"/>
  <c r="G103" i="65"/>
  <c r="F103" i="65"/>
  <c r="E103" i="65"/>
  <c r="D103" i="65"/>
  <c r="H102" i="65"/>
  <c r="F102" i="65"/>
  <c r="E102" i="65"/>
  <c r="D102" i="65"/>
  <c r="H101" i="65"/>
  <c r="F101" i="65"/>
  <c r="E101" i="65"/>
  <c r="D101" i="65"/>
  <c r="H100" i="65"/>
  <c r="G100" i="65"/>
  <c r="F100" i="65"/>
  <c r="E100" i="65"/>
  <c r="D100" i="65"/>
  <c r="H99" i="65"/>
  <c r="G99" i="65"/>
  <c r="E99" i="65"/>
  <c r="D99" i="65"/>
  <c r="H98" i="65"/>
  <c r="G98" i="65"/>
  <c r="E98" i="65"/>
  <c r="D98" i="65"/>
  <c r="H97" i="65"/>
  <c r="G97" i="65"/>
  <c r="F97" i="65"/>
  <c r="E97" i="65"/>
  <c r="D97" i="65"/>
  <c r="H96" i="65"/>
  <c r="G96" i="65"/>
  <c r="F96" i="65"/>
  <c r="E96" i="65"/>
  <c r="D96" i="65"/>
  <c r="H95" i="65"/>
  <c r="G95" i="65"/>
  <c r="F95" i="65"/>
  <c r="E95" i="65"/>
  <c r="D95" i="65"/>
  <c r="H94" i="65"/>
  <c r="G94" i="65"/>
  <c r="F94" i="65"/>
  <c r="E94" i="65"/>
  <c r="D94" i="65"/>
  <c r="H93" i="65"/>
  <c r="G93" i="65"/>
  <c r="F93" i="65"/>
  <c r="E93" i="65"/>
  <c r="D93" i="65"/>
  <c r="H92" i="65"/>
  <c r="G92" i="65"/>
  <c r="F92" i="65"/>
  <c r="E92" i="65"/>
  <c r="D92" i="65"/>
  <c r="H91" i="65"/>
  <c r="G91" i="65"/>
  <c r="F91" i="65"/>
  <c r="E91" i="65"/>
  <c r="D91" i="65"/>
  <c r="H90" i="65"/>
  <c r="G90" i="65"/>
  <c r="F90" i="65"/>
  <c r="E90" i="65"/>
  <c r="D90" i="65"/>
  <c r="H89" i="65"/>
  <c r="G89" i="65"/>
  <c r="F89" i="65"/>
  <c r="E89" i="65"/>
  <c r="D89" i="65"/>
  <c r="H87" i="65"/>
  <c r="G87" i="65"/>
  <c r="F87" i="65"/>
  <c r="E87" i="65"/>
  <c r="D87" i="65"/>
  <c r="H86" i="65"/>
  <c r="G86" i="65"/>
  <c r="F86" i="65"/>
  <c r="E86" i="65"/>
  <c r="D86" i="65"/>
  <c r="H85" i="65"/>
  <c r="G85" i="65"/>
  <c r="F85" i="65"/>
  <c r="E85" i="65"/>
  <c r="D85" i="65"/>
  <c r="H84" i="65"/>
  <c r="G84" i="65"/>
  <c r="F84" i="65"/>
  <c r="E84" i="65"/>
  <c r="D84" i="65"/>
  <c r="H83" i="65"/>
  <c r="G83" i="65"/>
  <c r="F83" i="65"/>
  <c r="E83" i="65"/>
  <c r="D83" i="65"/>
  <c r="H82" i="65"/>
  <c r="G82" i="65"/>
  <c r="F82" i="65"/>
  <c r="E82" i="65"/>
  <c r="D82" i="65"/>
  <c r="H81" i="65"/>
  <c r="G81" i="65"/>
  <c r="F81" i="65"/>
  <c r="E81" i="65"/>
  <c r="D81" i="65"/>
  <c r="H80" i="65"/>
  <c r="G80" i="65"/>
  <c r="F80" i="65"/>
  <c r="E80" i="65"/>
  <c r="D80" i="65"/>
  <c r="H79" i="65"/>
  <c r="G79" i="65"/>
  <c r="F79" i="65"/>
  <c r="E79" i="65"/>
  <c r="D79" i="65"/>
  <c r="H78" i="65"/>
  <c r="G78" i="65"/>
  <c r="F78" i="65"/>
  <c r="E78" i="65"/>
  <c r="D78" i="65"/>
  <c r="H77" i="65"/>
  <c r="G77" i="65"/>
  <c r="F77" i="65"/>
  <c r="E77" i="65"/>
  <c r="D77" i="65"/>
  <c r="H76" i="65"/>
  <c r="G76" i="65"/>
  <c r="F76" i="65"/>
  <c r="E76" i="65"/>
  <c r="D76" i="65"/>
  <c r="H75" i="65"/>
  <c r="G75" i="65"/>
  <c r="F75" i="65"/>
  <c r="E75" i="65"/>
  <c r="D75" i="65"/>
  <c r="H74" i="65"/>
  <c r="G74" i="65"/>
  <c r="F74" i="65"/>
  <c r="E74" i="65"/>
  <c r="D74" i="65"/>
  <c r="H73" i="65"/>
  <c r="G73" i="65"/>
  <c r="F73" i="65"/>
  <c r="E73" i="65"/>
  <c r="D73" i="65"/>
  <c r="H72" i="65"/>
  <c r="G72" i="65"/>
  <c r="F72" i="65"/>
  <c r="E72" i="65"/>
  <c r="D72" i="65"/>
  <c r="H70" i="65"/>
  <c r="G70" i="65"/>
  <c r="F70" i="65"/>
  <c r="E70" i="65"/>
  <c r="D70" i="65"/>
  <c r="H69" i="65"/>
  <c r="G69" i="65"/>
  <c r="F69" i="65"/>
  <c r="E69" i="65"/>
  <c r="D69" i="65"/>
  <c r="H68" i="65"/>
  <c r="F68" i="65"/>
  <c r="E68" i="65"/>
  <c r="D68" i="65"/>
  <c r="H67" i="65"/>
  <c r="F67" i="65"/>
  <c r="E67" i="65"/>
  <c r="D67" i="65"/>
  <c r="H66" i="65"/>
  <c r="G66" i="65"/>
  <c r="F66" i="65"/>
  <c r="E66" i="65"/>
  <c r="D66" i="65"/>
  <c r="H65" i="65"/>
  <c r="G65" i="65"/>
  <c r="E65" i="65"/>
  <c r="D65" i="65"/>
  <c r="H64" i="65"/>
  <c r="G64" i="65"/>
  <c r="E64" i="65"/>
  <c r="D64" i="65"/>
  <c r="H63" i="65"/>
  <c r="G63" i="65"/>
  <c r="F63" i="65"/>
  <c r="E63" i="65"/>
  <c r="D63" i="65"/>
  <c r="H62" i="65"/>
  <c r="G62" i="65"/>
  <c r="F62" i="65"/>
  <c r="D62" i="65"/>
  <c r="H61" i="65"/>
  <c r="G61" i="65"/>
  <c r="F61" i="65"/>
  <c r="D61" i="65"/>
  <c r="H60" i="65"/>
  <c r="G60" i="65"/>
  <c r="F60" i="65"/>
  <c r="E60" i="65"/>
  <c r="D60" i="65"/>
  <c r="H59" i="65"/>
  <c r="G59" i="65"/>
  <c r="F59" i="65"/>
  <c r="E59" i="65"/>
  <c r="H58" i="65"/>
  <c r="G58" i="65"/>
  <c r="F58" i="65"/>
  <c r="E58" i="65"/>
  <c r="H57" i="65"/>
  <c r="G57" i="65"/>
  <c r="F57" i="65"/>
  <c r="E57" i="65"/>
  <c r="D57" i="65"/>
  <c r="H56" i="65"/>
  <c r="G56" i="65"/>
  <c r="F56" i="65"/>
  <c r="E56" i="65"/>
  <c r="D56" i="65"/>
  <c r="H55" i="65"/>
  <c r="G55" i="65"/>
  <c r="F55" i="65"/>
  <c r="E55" i="65"/>
  <c r="D55" i="65"/>
  <c r="C62" i="68" l="1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D143" i="65" l="1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E142" i="65"/>
  <c r="F142" i="65"/>
  <c r="G142" i="65"/>
  <c r="H142" i="65"/>
  <c r="D142" i="65"/>
  <c r="D109" i="65"/>
  <c r="E109" i="65"/>
  <c r="F109" i="65"/>
  <c r="G109" i="65"/>
  <c r="H109" i="65"/>
  <c r="D110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F114" i="65"/>
  <c r="G114" i="65"/>
  <c r="H114" i="65"/>
  <c r="D115" i="65"/>
  <c r="F115" i="65"/>
  <c r="G115" i="65"/>
  <c r="H115" i="65"/>
  <c r="D116" i="65"/>
  <c r="E116" i="65"/>
  <c r="F116" i="65"/>
  <c r="G116" i="65"/>
  <c r="H116" i="65"/>
  <c r="D117" i="65"/>
  <c r="E117" i="65"/>
  <c r="G117" i="65"/>
  <c r="H117" i="65"/>
  <c r="D118" i="65"/>
  <c r="E118" i="65"/>
  <c r="G118" i="65"/>
  <c r="H118" i="65"/>
  <c r="D119" i="65"/>
  <c r="E119" i="65"/>
  <c r="F119" i="65"/>
  <c r="G119" i="65"/>
  <c r="H119" i="65"/>
  <c r="D120" i="65"/>
  <c r="E120" i="65"/>
  <c r="F120" i="65"/>
  <c r="H120" i="65"/>
  <c r="D121" i="65"/>
  <c r="E121" i="65"/>
  <c r="F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108" i="65"/>
  <c r="G5" i="50" l="1"/>
  <c r="F5" i="50"/>
  <c r="E5" i="50"/>
  <c r="D5" i="50"/>
  <c r="C5" i="50"/>
  <c r="C15" i="5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C48" i="1"/>
  <c r="C20" i="1" l="1"/>
  <c r="C33" i="1"/>
  <c r="C35" i="4"/>
  <c r="D23" i="4"/>
  <c r="E23" i="4"/>
  <c r="F23" i="4"/>
  <c r="C23" i="4"/>
  <c r="C11" i="4"/>
  <c r="G2" i="2" l="1"/>
  <c r="H2" i="2"/>
  <c r="G3" i="2"/>
  <c r="H3" i="2"/>
  <c r="I3" i="2" s="1"/>
  <c r="G4" i="2"/>
  <c r="H4" i="2"/>
  <c r="I4" i="2" s="1"/>
  <c r="G5" i="2"/>
  <c r="H5" i="2"/>
  <c r="G6" i="2"/>
  <c r="H6" i="2"/>
  <c r="G7" i="2"/>
  <c r="H7" i="2"/>
  <c r="I7" i="2" s="1"/>
  <c r="G8" i="2"/>
  <c r="H8" i="2"/>
  <c r="I8" i="2" s="1"/>
  <c r="G9" i="2"/>
  <c r="H9" i="2"/>
  <c r="G10" i="2"/>
  <c r="H10" i="2"/>
  <c r="G11" i="2"/>
  <c r="H11" i="2"/>
  <c r="I11" i="2" s="1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I6" i="2" l="1"/>
  <c r="I5" i="2"/>
  <c r="I2" i="2"/>
  <c r="I10" i="2"/>
  <c r="I9" i="2"/>
  <c r="D58" i="68"/>
  <c r="C58" i="68"/>
  <c r="D35" i="68"/>
  <c r="C35" i="68"/>
  <c r="C50" i="68"/>
  <c r="D50" i="68"/>
  <c r="E50" i="68"/>
  <c r="F50" i="68"/>
  <c r="G50" i="68"/>
  <c r="E49" i="68"/>
  <c r="F49" i="68"/>
  <c r="G49" i="68"/>
  <c r="D49" i="68"/>
  <c r="C44" i="68"/>
  <c r="D26" i="68"/>
  <c r="E26" i="68"/>
  <c r="F26" i="68"/>
  <c r="G26" i="68"/>
  <c r="E32" i="21" l="1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A2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I39" i="2" l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I4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AE99F8AE-1D3D-4567-8531-6BC557415AC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8" authorId="0" shapeId="0" xr:uid="{174BF3FC-617E-47A0-AC35-B33D2D1D33B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LiiST</t>
        </r>
      </text>
    </comment>
    <comment ref="C9" authorId="0" shapeId="0" xr:uid="{BB2AC684-4FC1-49DA-AEAA-7689C022F83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10" authorId="0" shapeId="0" xr:uid="{3BFF6C90-0C13-43D5-95D4-9020EA9B041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Unvalidated</t>
        </r>
      </text>
    </comment>
    <comment ref="C11" authorId="0" shapeId="0" xr:uid="{576857A1-31B8-4C63-9D23-34F27F731FF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Unvalidated placeholder</t>
        </r>
      </text>
    </comment>
    <comment ref="C12" authorId="0" shapeId="0" xr:uid="{9E42EA33-7066-4E21-81B3-7745C15BCB9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Unvalidated placeholder</t>
        </r>
      </text>
    </comment>
    <comment ref="C13" authorId="0" shapeId="0" xr:uid="{A85C31AF-F546-4052-BC9B-24AE4D8C292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Unvalidated placeholder</t>
        </r>
      </text>
    </comment>
    <comment ref="C16" authorId="0" shapeId="0" xr:uid="{C23662D4-70C7-4ABC-ADAA-CE8D0283E35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Unvalidated placeholder</t>
        </r>
      </text>
    </comment>
    <comment ref="C17" authorId="0" shapeId="0" xr:uid="{7702E989-8922-4563-9D0C-28020376FF2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Unvalidated placeholder</t>
        </r>
      </text>
    </comment>
    <comment ref="C18" authorId="0" shapeId="0" xr:uid="{336B0340-4158-4F13-829C-5E17E83D1B5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Unvalidated placeholder</t>
        </r>
      </text>
    </comment>
    <comment ref="C19" authorId="0" shapeId="0" xr:uid="{F7675568-0697-4BA7-9124-532C5D4A055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Unvalidated placeholder</t>
        </r>
      </text>
    </comment>
    <comment ref="C23" authorId="0" shapeId="0" xr:uid="{4901F1BF-1D60-41DB-A23E-7458FABF5F2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Unvalidated placeholder</t>
        </r>
      </text>
    </comment>
    <comment ref="C29" authorId="0" shapeId="0" xr:uid="{DDB00772-7A6A-4864-A9F8-4EC9C7CA774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37" authorId="0" shapeId="0" xr:uid="{505F792C-BB83-47B3-95C0-85E70FF4024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38" authorId="0" shapeId="0" xr:uid="{D51B36B5-91DC-4551-8BA9-662A9C6D79F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39" authorId="0" shapeId="0" xr:uid="{5D273E7C-83CC-4926-8D22-77FA1B290AD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40" authorId="0" shapeId="0" xr:uid="{58DC4D91-7CFC-4C82-8F61-D2C329B1CF3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41" authorId="0" shapeId="0" xr:uid="{8FE812BF-17D8-4337-9F87-432F735E71F1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42" authorId="0" shapeId="0" xr:uid="{FFFB8D9F-B68D-41D7-A3F6-908FF92E63F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45" authorId="0" shapeId="0" xr:uid="{10683E9C-0AD8-42AA-AA12-D8E584B3910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46" authorId="0" shapeId="0" xr:uid="{6E89EE91-EDEA-42EA-9FA8-3762D0109A4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47" authorId="0" shapeId="0" xr:uid="{1B832CDC-C15F-4C6E-8ACD-6FE741D2BE81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51" authorId="0" shapeId="0" xr:uid="{DA9C487D-EC80-43C6-8758-9973E2DDEF2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52" authorId="0" shapeId="0" xr:uid="{991756C3-4705-4D98-A0BC-0295ED9A07B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53" authorId="0" shapeId="0" xr:uid="{863E83DB-51EA-47BA-94A1-1DD5F77BEAF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54" authorId="0" shapeId="0" xr:uid="{474AA138-B0DF-48E3-BF93-462F4975463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55" authorId="0" shapeId="0" xr:uid="{208E81A8-573B-4E40-9F43-84BAC198F14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58" authorId="0" shapeId="0" xr:uid="{AAAD927B-AF60-4C44-8851-1DD050C8FAA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59" authorId="0" shapeId="0" xr:uid="{01D3E617-DC13-4FC4-93B5-9421AD0240E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60" authorId="0" shapeId="0" xr:uid="{D7E59D24-D730-408A-8E82-2FE234BF3BA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Global average</t>
        </r>
      </text>
    </comment>
    <comment ref="C61" authorId="0" shapeId="0" xr:uid="{6A24F668-908D-4278-98A8-62497892533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Global average</t>
        </r>
      </text>
    </comment>
    <comment ref="C62" authorId="0" shapeId="0" xr:uid="{F59B9427-EF1E-4B74-9F2D-55BDF205FB7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ACC36CE2-50F1-4265-905D-60CA683A79D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Spectrum LiST baed on Kozuki et al, 2017</t>
        </r>
      </text>
    </comment>
    <comment ref="B4" authorId="0" shapeId="0" xr:uid="{F5230B24-9E4D-4FEF-9E32-EA1DB5322F1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Spectrum LiST baed on Kozuki et al, 2017</t>
        </r>
      </text>
    </comment>
    <comment ref="B18" authorId="0" shapeId="0" xr:uid="{F025045A-89D6-4B54-B0DF-07DAFEC3DCC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FC66AFB0-BAF9-4DBB-AF6D-B8B87CA43EA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C839D234-346C-480F-A0B8-0A83B9B7B14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CA18766C-7ED2-4431-93C7-93BF2011C52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Spectrum LiST 6.29</t>
        </r>
      </text>
    </comment>
    <comment ref="A220" authorId="0" shapeId="0" xr:uid="{547E0BFB-8818-4349-8845-A1120C93D6D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E6" authorId="1" shapeId="0" xr:uid="{39235907-CBE0-46D9-A988-C0CDDF5922B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Lassi et al 2020, RR 0.64 (0.44-0.92) 
RR converted to OR</t>
        </r>
      </text>
    </comment>
    <comment ref="F6" authorId="1" shapeId="0" xr:uid="{F85A0966-F382-4AC3-AEB1-A32E1690E66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Lassi et al 2020, RR 0.64 (0.44-0.92) 
RR converted to OR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E7" authorId="1" shapeId="0" xr:uid="{DD4E4BD9-2B2A-4107-ABB1-A4DD08BD51C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2021, stunting, PR 0.88 (0.85-0.91)  
Converted to OR is prev. data inputs are available else RR</t>
        </r>
      </text>
    </comment>
    <comment ref="F7" authorId="1" shapeId="0" xr:uid="{9128C9D4-FAD4-4EFE-9953-499DA5171BC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2021, stunting, PR 0.88 (0.85-0.91)  </t>
        </r>
      </text>
    </comment>
    <comment ref="E8" authorId="1" shapeId="0" xr:uid="{DD097DDB-E0E7-4244-AEF5-A29FC3C2B25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2021, stunting, PR 0.88 (0.85-0.91)  </t>
        </r>
      </text>
    </comment>
    <comment ref="F8" authorId="1" shapeId="0" xr:uid="{E0DF38ED-A7F6-4CB7-9DF9-46F4E80BFE3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2021, stunting, PR 0.88 (0.85-0.91)  </t>
        </r>
      </text>
    </comment>
    <comment ref="E9" authorId="0" shapeId="0" xr:uid="{FFC6C51E-013C-4BFA-8C43-BE26180A8CB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80ACFD6E-6E15-4465-8450-02C12E80A40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OR = 1.50 (1.26-1.78) for exclusive breastfeeding in children &lt; 1 month.</t>
        </r>
      </text>
    </comment>
    <comment ref="D12" authorId="1" shapeId="0" xr:uid="{3F25901D-4847-47DB-9D36-FCDEB14B822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OR = 1.39 (1.11-1.74) for exclusive breastfeeding in children 1-6 months [Boundy et al. 2016, Pediatrics[66]]</t>
        </r>
      </text>
    </comment>
    <comment ref="A28" authorId="1" shapeId="0" xr:uid="{ABB260EC-B8A5-4BFA-A0E7-ADE01D05CBD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Lower boundary means less effective compared with point estimate. Therefore, these ORs&lt;1 should be increased.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E29" authorId="1" shapeId="0" xr:uid="{CDFA4A87-08F8-4FAE-9A20-B20AA4E79B7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Lassi et al 2020, RR 0.64 (0.44-0.92) 
RR converted to OR</t>
        </r>
      </text>
    </comment>
    <comment ref="F29" authorId="1" shapeId="0" xr:uid="{076B3E7F-0616-462A-8D35-79DBDE58463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Lassi et al 2020, RR 0.64 (0.44-0.92) 
RR converted to OR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E30" authorId="1" shapeId="0" xr:uid="{736215C0-4503-43D4-B6A1-9BE188D22AB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2021, stunting, PR 0.88 (0.85-0.91)  
Converted to OR is prev. data inputs are available else RR</t>
        </r>
      </text>
    </comment>
    <comment ref="E31" authorId="1" shapeId="0" xr:uid="{05FABBBB-6443-49BA-8C53-BC04F792E79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2021, stunting, PR 0.88 (0.85-0.91)  
Converted to OR is prev. data inputs are available else RR</t>
        </r>
      </text>
    </comment>
    <comment ref="A34" authorId="1" shapeId="0" xr:uid="{650EE54B-A63B-4397-A059-D44A667961E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&gt;1 but &lt; point estimate</t>
        </r>
      </text>
    </comment>
    <comment ref="A37" authorId="1" shapeId="0" xr:uid="{9C9C28EB-E12B-4C9B-9084-AB7550B2802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&gt;1 but &lt; point estimate</t>
        </r>
      </text>
    </comment>
    <comment ref="B44" authorId="1" shapeId="0" xr:uid="{B098814A-8C4C-43C0-9A4A-035A4967797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&gt;1 but &lt; point estimate</t>
        </r>
      </text>
    </comment>
    <comment ref="A51" authorId="1" shapeId="0" xr:uid="{E8979AF9-31DB-45FC-B43C-4D79431A0D5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ORs which point estimate = 1 should stay the same, ORs with point estimate &lt;1 should be decreased as we expect higher impact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E52" authorId="1" shapeId="0" xr:uid="{3AAE6D59-06E8-4F12-9949-24D16F55347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Lassi et al 2020, RR 0.64 (0.44-0.92) 
RR converted to OR</t>
        </r>
      </text>
    </comment>
    <comment ref="F52" authorId="1" shapeId="0" xr:uid="{949D0873-1B10-4DE9-86B8-996E56ACF55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Lassi et al 2020, RR 0.64 (0.44-0.92) 
RR converted to OR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E53" authorId="1" shapeId="0" xr:uid="{97F88841-2E1A-425F-B8BE-E5636958CFB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2021, stunting, PR 0.88 (0.85-0.91)  
Converted to OR is prev. data inputs are available else RR</t>
        </r>
      </text>
    </comment>
    <comment ref="E54" authorId="1" shapeId="0" xr:uid="{11295F27-A81A-4F93-9CE8-02BADF9B2C5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166723AE-E51E-4F40-A274-B6EBC85AD77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Lassi et al 2021, RR 0.71 (0.54-0.94)
So effectiveness = 1-0.71=0.29</t>
        </r>
      </text>
    </comment>
    <comment ref="D2" authorId="0" shapeId="0" xr:uid="{351CCAAA-20A7-4575-8A5F-BEE359D82F1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Lassi et al 2021, RR 0.71 (0.54-0.94)
So effectiveness = 1-0.71=0.29</t>
        </r>
      </text>
    </comment>
    <comment ref="C4" authorId="0" shapeId="0" xr:uid="{1D4E39A0-69D7-47C0-8FA5-76A139DAF51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0.39 (0.17-0.86)
effectiveness=1-0.39=0.61</t>
        </r>
      </text>
    </comment>
    <comment ref="D4" authorId="0" shapeId="0" xr:uid="{55678447-0455-4B43-BBA2-F43CBFE477E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0.39 (0.17-0.86)
effectiveness=1-0.39=0.61</t>
        </r>
      </text>
    </comment>
    <comment ref="C6" authorId="0" shapeId="0" xr:uid="{BEED8E35-4AFA-417B-92FC-F0AACF6A8AC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0.39 (0.17-0.86)
effectiveness=1-0.39=0.61</t>
        </r>
      </text>
    </comment>
    <comment ref="D6" authorId="0" shapeId="0" xr:uid="{CC65ACC2-CE3A-4FFD-96F9-56E66EA7181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0.39 (0.17-0.86)
effectiveness=1-0.39=0.61</t>
        </r>
      </text>
    </comment>
    <comment ref="C8" authorId="0" shapeId="0" xr:uid="{DFD08E8B-765C-4026-96BB-63FF8047B26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= 0.65 (0.55-0.77) for SGA birth outcomes [Eisele et al. 2010, I J Epi [78]]
1-RR was used</t>
        </r>
      </text>
    </comment>
    <comment ref="D8" authorId="0" shapeId="0" xr:uid="{8DE3F390-36DA-4A17-9390-7F8AFF92E16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= 0.65 (0.55-0.77) for SGA birth outcomes [Eisele et al. 2010, I J Epi [78]]
1-RR was used</t>
        </r>
      </text>
    </comment>
    <comment ref="C10" authorId="0" shapeId="0" xr:uid="{986FB336-9644-4248-BE26-E8F5DF23406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= 0.65 (0.55-0.77) for SGA birth outcomes [Eisele et al. 2010, I J Epi [78]]
1-RR was used</t>
        </r>
      </text>
    </comment>
    <comment ref="D10" authorId="0" shapeId="0" xr:uid="{6C6A240E-DD33-40A2-ABB0-E8A5F63A673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= 0.65 (0.55-0.77) for SGA birth outcomes [Eisele et al. 2010, I J Epi [78]]
1-RR was used</t>
        </r>
      </text>
    </comment>
    <comment ref="C12" authorId="0" shapeId="0" xr:uid="{F7500351-DA6F-4F44-87A6-7AC156F0462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 Oh et al 2020, RR 0.93 (0.88-0.98) for MMS vs IFAS
</t>
        </r>
      </text>
    </comment>
    <comment ref="D12" authorId="0" shapeId="0" xr:uid="{50ABAC41-54A6-4BCC-9241-86698E44E61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 Oh et al 2020, RR 0.93 (0.88-0.98) for MMS vs IFAS
</t>
        </r>
      </text>
    </comment>
    <comment ref="C17" authorId="0" shapeId="0" xr:uid="{978EFB5E-FC1B-4EF3-8211-D1564F37A1A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Lassi et al 2021, RR 0.71 (0.54-0.94 )</t>
        </r>
      </text>
    </comment>
    <comment ref="D17" authorId="0" shapeId="0" xr:uid="{22AEC891-CEEC-41CA-99E7-8CC63D7D24A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Lassi et al 2021, RR 0.71 (0.54-0.94 )</t>
        </r>
      </text>
    </comment>
    <comment ref="C19" authorId="0" shapeId="0" xr:uid="{FC1A0748-971F-4041-B240-02E0B2D1402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0.39 (0.17-0.86)</t>
        </r>
      </text>
    </comment>
    <comment ref="D19" authorId="0" shapeId="0" xr:uid="{B71EB6D8-6BC5-40ED-B70A-1D331F5E927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0.39 (0.17-0.86)</t>
        </r>
      </text>
    </comment>
    <comment ref="C21" authorId="0" shapeId="0" xr:uid="{A104520A-4126-4B9D-BB24-EF1065CEB71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0.39 (0.17-0.86)</t>
        </r>
      </text>
    </comment>
    <comment ref="D21" authorId="0" shapeId="0" xr:uid="{4D71FA6F-E533-4F0E-8CF7-88E12B5F90C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0.39 (0.17-0.86)</t>
        </r>
      </text>
    </comment>
    <comment ref="C23" authorId="0" shapeId="0" xr:uid="{65586FB9-6E01-4789-9305-8BF7134A5E8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= 0.65 (0.55-0.77) for SGA birth outcomes [Eisele et al. 2010, I J Epi [78]]
1-RR was used</t>
        </r>
      </text>
    </comment>
    <comment ref="D23" authorId="0" shapeId="0" xr:uid="{23CEB7A5-C012-4F5C-90D1-0702176D237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= 0.65 (0.55-0.77) for SGA birth outcomes [Eisele et al. 2010, I J Epi [78]]
1-RR was used</t>
        </r>
      </text>
    </comment>
    <comment ref="C25" authorId="0" shapeId="0" xr:uid="{5C3C07DD-310F-4560-B6F5-FD745CD4F54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= 0.65 (0.55-0.77) for SGA birth outcomes [Eisele et al. 2010, I J Epi [78]]
1-RR was used</t>
        </r>
      </text>
    </comment>
    <comment ref="D25" authorId="0" shapeId="0" xr:uid="{370B7DED-6880-4065-B4A5-3AC304CEFBC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= 0.65 (0.55-0.77) for SGA birth outcomes [Eisele et al. 2010, I J Epi [78]]
1-RR was used</t>
        </r>
      </text>
    </comment>
    <comment ref="C27" authorId="0" shapeId="0" xr:uid="{C71D45C2-56FD-457B-9459-B4CC5C46796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 Oh et al 2020, RR 0.93 (0.88-0.98) for MMS vs I/IFA
</t>
        </r>
      </text>
    </comment>
    <comment ref="D27" authorId="0" shapeId="0" xr:uid="{F28C7F2B-6E97-441B-BE2B-4094627C781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 Oh et al 2020, RR 0.93 (0.88-0.98) for MMS vs I/IFA
</t>
        </r>
      </text>
    </comment>
    <comment ref="C32" authorId="0" shapeId="0" xr:uid="{A14075E4-3114-4218-90A0-99AA0A0709B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Lassi et al 2021, RR 0.71 (0.54-0.94 )</t>
        </r>
      </text>
    </comment>
    <comment ref="D32" authorId="0" shapeId="0" xr:uid="{179E0CC6-5FDF-4DB0-8B5D-3CCC9762F1E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Lassi et al 2021, RR 0.71 (0.54-0.94 )</t>
        </r>
      </text>
    </comment>
    <comment ref="C34" authorId="0" shapeId="0" xr:uid="{A632BE01-34AF-4706-9C70-524E9EAADB9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0.39 (0.17-0.86)</t>
        </r>
      </text>
    </comment>
    <comment ref="D34" authorId="0" shapeId="0" xr:uid="{B28FB3BD-9447-40ED-9853-9FEEC6B11E4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0.39 (0.17-0.86)</t>
        </r>
      </text>
    </comment>
    <comment ref="C36" authorId="0" shapeId="0" xr:uid="{F7395677-E200-4B08-90E6-63AF3AA1FD5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0.39 (0.17-0.86)</t>
        </r>
      </text>
    </comment>
    <comment ref="D36" authorId="0" shapeId="0" xr:uid="{803CDAE3-5744-4688-96FA-AA2895EADC9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0.39 (0.17-0.86)</t>
        </r>
      </text>
    </comment>
    <comment ref="C38" authorId="0" shapeId="0" xr:uid="{226250F6-38FF-47DE-BA0D-0FE27CADF0E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= 0.65 (0.55-0.77) for SGA birth outcomes [Eisele et al. 2010, I J Epi [78]]
1-RR was used</t>
        </r>
      </text>
    </comment>
    <comment ref="D38" authorId="0" shapeId="0" xr:uid="{A791D47C-F96F-4C36-8A9A-E648953B59D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= 0.65 (0.55-0.77) for SGA birth outcomes [Eisele et al. 2010, I J Epi [78]]
1-RR was used</t>
        </r>
      </text>
    </comment>
    <comment ref="C40" authorId="0" shapeId="0" xr:uid="{160A02B0-523B-4732-BCEA-076D85C470D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= 0.65 (0.55-0.77) for SGA birth outcomes [Eisele et al. 2010, I J Epi [78]]
1-RR was used</t>
        </r>
      </text>
    </comment>
    <comment ref="D40" authorId="0" shapeId="0" xr:uid="{9155E90A-CE0B-495A-8763-6724F701E97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= 0.65 (0.55-0.77) for SGA birth outcomes [Eisele et al. 2010, I J Epi [78]]
1-RR was used</t>
        </r>
      </text>
    </comment>
    <comment ref="C42" authorId="0" shapeId="0" xr:uid="{A86B5092-2A61-4D66-BC90-A401BC85EF3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 Oh et al 2020, RR 0.93 (0.88-0.98) for MMS vs I/IFA
</t>
        </r>
      </text>
    </comment>
    <comment ref="D42" authorId="0" shapeId="0" xr:uid="{364CA5BD-5B55-4CCC-9AF3-8A71B7C376B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9046FF1F-8540-4D35-B867-C2C36C5D1F3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from the lterature was used.
RRR = 0.53 (0.40-0.70) for being anaemic [Hutton and Hassan, 2007 Jama [63]]</t>
        </r>
      </text>
    </comment>
    <comment ref="H4" authorId="0" shapeId="0" xr:uid="{D67CBEA5-65B4-4FE9-82C7-DC2AFB4A875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H5" authorId="0" shapeId="0" xr:uid="{3BDE8296-7C75-4D75-89DD-AB7DB360894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</t>
        </r>
      </text>
    </comment>
    <comment ref="H6" authorId="0" shapeId="0" xr:uid="{F3E89390-03F9-4868-AA11-F5840E71531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</t>
        </r>
      </text>
    </comment>
    <comment ref="H7" authorId="0" shapeId="0" xr:uid="{D6341004-DACF-4489-BD18-B9D4ADBB48A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</t>
        </r>
      </text>
    </comment>
    <comment ref="L8" authorId="0" shapeId="0" xr:uid="{38233D40-CF64-4BA1-A67E-D1A5F013CCE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M8" authorId="0" shapeId="0" xr:uid="{269025AE-B01A-4939-B3A6-C9A8A90B5DB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N8" authorId="0" shapeId="0" xr:uid="{8C9BCD7E-B703-4A83-8F19-21A01D8E5A3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O8" authorId="0" shapeId="0" xr:uid="{1CCE61E6-CCD9-4D40-832B-38F858F363C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L9" authorId="0" shapeId="0" xr:uid="{7A589E3F-DC46-4670-AAD1-FB091303D5E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M9" authorId="0" shapeId="0" xr:uid="{88A4C4E8-9044-4590-A24A-819DBD3B74B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N9" authorId="0" shapeId="0" xr:uid="{58F5961E-BE27-42DC-BA47-8052CD598E8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O9" authorId="0" shapeId="0" xr:uid="{A44DF036-F705-4C9E-869B-35FA20D22C7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L10" authorId="0" shapeId="0" xr:uid="{4853B685-0C9D-4310-89B4-FC55EFF15D0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being anaemic [Radeva‐Petrova et al. 2014, The Cochrane Library [77]]
RRR was used</t>
        </r>
      </text>
    </comment>
    <comment ref="M10" authorId="0" shapeId="0" xr:uid="{7A6BFA19-43CD-4FE5-89AA-3029846AB61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being anaemic [Radeva‐Petrova et al. 2014, The Cochrane Library [77]]
RRR was used</t>
        </r>
      </text>
    </comment>
    <comment ref="N10" authorId="0" shapeId="0" xr:uid="{6B098F08-0C63-4983-81B6-D16CB8D7415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being anaemic [Radeva‐Petrova et al. 2014, The Cochrane Library [77]]
RRR was used</t>
        </r>
      </text>
    </comment>
    <comment ref="O10" authorId="0" shapeId="0" xr:uid="{D723FF2D-4BEA-4F1C-BDB9-B0864B0FCE6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being anaemic [Radeva‐Petrova et al. 2014, The Cochrane Library [77]]
RRR was used</t>
        </r>
      </text>
    </comment>
    <comment ref="E11" authorId="1" shapeId="0" xr:uid="{F2C39704-4C3A-4A8D-B44A-4D6BA1C4A29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Assumption based on micronutrient powders</t>
        </r>
      </text>
    </comment>
    <comment ref="F11" authorId="1" shapeId="0" xr:uid="{041AC73E-CAC4-4B9B-ACEA-673946341161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Assumption based on micronutrient powders</t>
        </r>
      </text>
    </comment>
    <comment ref="C12" authorId="0" shapeId="0" xr:uid="{0C5A92FA-D3CC-48D7-98B6-B07F9240062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D12" authorId="0" shapeId="0" xr:uid="{45B10EAE-5294-4D5C-A683-55F408C0B70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E12" authorId="0" shapeId="0" xr:uid="{75744FDF-8C2B-47E9-AEB0-1C94AAACCAC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F12" authorId="0" shapeId="0" xr:uid="{D4FC7E72-C437-4FB5-9C44-584CA25710E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G12" authorId="0" shapeId="0" xr:uid="{CF10A52A-4ED3-4679-AFB4-90DA85BE03F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H12" authorId="0" shapeId="0" xr:uid="{B970E795-852B-4AFE-B2F5-4657D760B1C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I12" authorId="0" shapeId="0" xr:uid="{B49D247E-8A43-4781-A096-6E6A2FDED63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J12" authorId="0" shapeId="0" xr:uid="{31077B81-8906-4022-BC22-AE7E434C461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K12" authorId="0" shapeId="0" xr:uid="{AA5BBD63-A836-4F73-B67F-4BC99C44C3C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L12" authorId="0" shapeId="0" xr:uid="{501E7324-9119-44AF-98D9-3E0B0E0C2BF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M12" authorId="0" shapeId="0" xr:uid="{BCAB7316-A6FB-41C7-94CB-AF6B4B3DCD6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N12" authorId="0" shapeId="0" xr:uid="{B783C35A-C5C2-453A-BF67-9BC060F631E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O12" authorId="0" shapeId="0" xr:uid="{6F4FF2C8-7E0A-452D-9458-64173E3775D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E13" authorId="0" shapeId="0" xr:uid="{754B5520-8785-4461-975F-14AD8446236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Moorthy et al 2020, RR 0.69 (0.62-0.77) </t>
        </r>
      </text>
    </comment>
    <comment ref="F13" authorId="0" shapeId="0" xr:uid="{63C7E154-C355-4E37-B74E-A3F877BF9D6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Moorthy et al 2020, RR 0.69 (0.62-0.77) </t>
        </r>
      </text>
    </comment>
    <comment ref="G13" authorId="0" shapeId="0" xr:uid="{0AD9136A-B010-472E-B476-412E5F3485A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Moorthy et al 2020, RR 0.69 (0.62-0.77) </t>
        </r>
      </text>
    </comment>
    <comment ref="L14" authorId="1" shapeId="0" xr:uid="{062FE8A3-3283-42BF-A0B4-B7965DC3FA4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Not statistically significantly different to IFAS
MMS vs I/IFA
Oh et al 2020, RR 1.02 (0.95-1.10)
Keats et al 2019, RR 1.04 (0.94-1.15)  </t>
        </r>
      </text>
    </comment>
    <comment ref="M14" authorId="1" shapeId="0" xr:uid="{8BEABB9E-7617-4425-9F34-DDCFB6159ED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Not statistically significantly different to IFAS
MMS vs I/IFA
Oh et al 2020, RR 1.02 (0.95-1.10)
Keats et al 2019, RR 1.04 (0.94-1.15)  </t>
        </r>
      </text>
    </comment>
    <comment ref="N14" authorId="1" shapeId="0" xr:uid="{1EE23FE8-D97D-4DEE-B454-BB0CCEA6D99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Not statistically significantly different to IFAS
MMS vs I/IFA
Oh et al 2020, RR 1.02 (0.95-1.10)
Keats et al 2019, RR 1.04 (0.94-1.15)  </t>
        </r>
      </text>
    </comment>
    <comment ref="O14" authorId="1" shapeId="0" xr:uid="{2A92BEC6-9FDF-41B4-88F1-665C4663918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Not statistically significantly different to IFAS
MMS vs I/IFA
Oh et al 2020, RR 1.02 (0.95-1.10)
Keats et al 2019, RR 1.04 (0.94-1.15)  </t>
        </r>
      </text>
    </comment>
    <comment ref="E15" authorId="0" shapeId="0" xr:uid="{EA967CFD-9817-42D6-892E-FBA384C4301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Wessells et al 2022, iron deficiency anemia), PR 0.36 (0.30-0.44) </t>
        </r>
      </text>
    </comment>
    <comment ref="F15" authorId="0" shapeId="0" xr:uid="{13BE5A6A-0492-4BAA-8205-C4784D5A42C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Wessells et al 2022, iron deficiency anemia), PR 0.36 (0.30-0.44) </t>
        </r>
      </text>
    </comment>
    <comment ref="E18" authorId="0" shapeId="0" xr:uid="{3BE68A51-A16C-4D2E-97C7-0702A8A5C5B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Insufficient published research on the intervention’s effect on the outcome.</t>
        </r>
      </text>
    </comment>
    <comment ref="E19" authorId="0" shapeId="0" xr:uid="{92C59C49-236F-4A88-BC2E-8E169B41773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Peña‐Rosas et al 2019, anemia RR 0.72 (0.54-0.97)
If no data for anaemia prev. the use RR otherwise convert RR to OR using prev.</t>
        </r>
      </text>
    </comment>
    <comment ref="E20" authorId="0" shapeId="0" xr:uid="{2678EEA8-4E8E-4BDA-93AA-8CDC1BD1566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Insufficient published research on the intervention’s effect on the outcome.</t>
        </r>
      </text>
    </comment>
    <comment ref="E21" authorId="0" shapeId="0" xr:uid="{6FDC07E4-2811-4181-9797-978156C28DD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Larson et al 2021, RR 0.80 (0.70-0.92)
If no data for anaemia prev. the use RR otherwise convert RR to OR using prev.</t>
        </r>
      </text>
    </comment>
    <comment ref="A25" authorId="0" shapeId="0" xr:uid="{96B0D0CF-940A-4EA4-88B8-740ECA42AAE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should be lower so the values should be greater than point estimate (for less reduction of anaemia)</t>
        </r>
      </text>
    </comment>
    <comment ref="C26" authorId="0" shapeId="0" xr:uid="{0B3EBDB6-6355-42A0-886E-0D1673220EC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from the lterature was used.
RRR = 0.53 (0.40-0.70) for being anaemic [Hutton and Hassan, 2007 Jama [63]]</t>
        </r>
      </text>
    </comment>
    <comment ref="H27" authorId="0" shapeId="0" xr:uid="{0CCDC919-E274-4983-8D71-A8E899C3967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H28" authorId="0" shapeId="0" xr:uid="{51B6C54F-17AF-4947-AB65-A920A491A62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H29" authorId="0" shapeId="0" xr:uid="{49F25E15-38FC-4B0B-872F-06342668DA3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H30" authorId="0" shapeId="0" xr:uid="{B4621789-60C7-4A32-8E7A-5169D4D05E1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L31" authorId="0" shapeId="0" xr:uid="{7BB77FEE-C001-44D6-82E7-58224035CC6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M31" authorId="0" shapeId="0" xr:uid="{3BF5BF1A-652C-42DC-AC35-91515B6AC35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N31" authorId="0" shapeId="0" xr:uid="{99D0C8B5-E236-4FC6-B684-E70FA4E7AA3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O31" authorId="0" shapeId="0" xr:uid="{4EC2F4FE-02D6-4961-8634-B4576AC781D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L32" authorId="0" shapeId="0" xr:uid="{A840B2B0-4167-4D7A-9530-A506727B7DF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M32" authorId="0" shapeId="0" xr:uid="{769730BA-E261-4A37-A623-A8672BFAEC5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N32" authorId="0" shapeId="0" xr:uid="{B33C0480-82DC-47C1-A2B0-309E1A04144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O32" authorId="0" shapeId="0" xr:uid="{AD06F308-7008-4506-9FE1-A95ED9B85B3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L33" authorId="0" shapeId="0" xr:uid="{61BA3D80-7CEA-4E7F-88D4-EAD51A7E0CB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being anaemic [Radeva‐Petrova et al. 2014, The Cochrane Library [77]]
RRR was used</t>
        </r>
      </text>
    </comment>
    <comment ref="M33" authorId="0" shapeId="0" xr:uid="{FE4781E3-C7FD-43DE-85B2-A3DEE792462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being anaemic [Radeva‐Petrova et al. 2014, The Cochrane Library [77]]
RRR was used</t>
        </r>
      </text>
    </comment>
    <comment ref="N33" authorId="0" shapeId="0" xr:uid="{081BEA4A-411A-4050-A5D1-BDE0D98EA7C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being anaemic [Radeva‐Petrova et al. 2014, The Cochrane Library [77]]
RRR was used</t>
        </r>
      </text>
    </comment>
    <comment ref="O33" authorId="0" shapeId="0" xr:uid="{EA0F0E8B-EC09-4E8C-A118-919A7C3B64C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being anaemic [Radeva‐Petrova et al. 2014, The Cochrane Library [77]]
RRR was used</t>
        </r>
      </text>
    </comment>
    <comment ref="C35" authorId="0" shapeId="0" xr:uid="{E2226ABC-B663-441F-A667-3F60C248AAF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D35" authorId="0" shapeId="0" xr:uid="{04CD71BD-C936-4211-8F17-8914E187F43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E35" authorId="0" shapeId="0" xr:uid="{2F2BD23D-031D-46AF-8CF4-3733CB7647D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F35" authorId="0" shapeId="0" xr:uid="{021E4BB3-D607-4A9F-8F03-38756D38D55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G35" authorId="0" shapeId="0" xr:uid="{C7E4159B-48FA-49FA-A21E-D0E8058DD5C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H35" authorId="0" shapeId="0" xr:uid="{C55018F6-BB8B-4E47-BDDB-FF2FA311331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I35" authorId="0" shapeId="0" xr:uid="{38B8F017-E9E3-48BE-9E3E-1F2E6235770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J35" authorId="0" shapeId="0" xr:uid="{A06F7E0F-6BCB-4171-BD35-92A1937E55C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K35" authorId="0" shapeId="0" xr:uid="{0BD504C1-DD1F-491C-8586-E9F514092FB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L35" authorId="0" shapeId="0" xr:uid="{A7E1D82F-A105-4285-9320-564ABA15FA0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M35" authorId="0" shapeId="0" xr:uid="{76A0EBD9-EE74-49D2-BFAF-9E4570F3A42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N35" authorId="0" shapeId="0" xr:uid="{5B469B1A-2312-4851-92CB-83184131581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O35" authorId="0" shapeId="0" xr:uid="{5DE19DA1-9B2C-40A8-980E-1FC1E21FD5E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E36" authorId="0" shapeId="0" xr:uid="{5FC2E3EF-E369-40D1-B470-6268D53F14D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Moorthy et al 2020, RR 0.69 (0.62-0.77) </t>
        </r>
      </text>
    </comment>
    <comment ref="F36" authorId="0" shapeId="0" xr:uid="{C5BD6115-C708-4DEC-995E-522DA89D35B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Moorthy et al 2020, RR 0.69 (0.62-0.77) </t>
        </r>
      </text>
    </comment>
    <comment ref="G36" authorId="0" shapeId="0" xr:uid="{1E2B46E6-88EA-43EF-9F1E-23C9C78960C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Moorthy et al 2020, RR 0.69 (0.62-0.77) </t>
        </r>
      </text>
    </comment>
    <comment ref="E38" authorId="0" shapeId="0" xr:uid="{F7697C34-EFEB-4834-AB19-D49B2964AA2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Wessells et al 2022, iron deficiency anemia), PR 0.36 (0.30-0.44) </t>
        </r>
      </text>
    </comment>
    <comment ref="F38" authorId="0" shapeId="0" xr:uid="{88722465-6E97-4B0D-BB97-6A5E32582AE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Wessells et al 2022, iron deficiency anemia), PR 0.36 (0.30-0.44) </t>
        </r>
      </text>
    </comment>
    <comment ref="C49" authorId="0" shapeId="0" xr:uid="{0F186CC8-6BE9-43A0-8E16-F53C8B65D3D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from the lterature was used.
RRR = 0.53 (0.40-0.70) for being anaemic [Hutton and Hassan, 2007 Jama [63]]</t>
        </r>
      </text>
    </comment>
    <comment ref="H50" authorId="0" shapeId="0" xr:uid="{86BB7B11-2D62-461C-B5FF-13F9D106F9F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I50" authorId="0" shapeId="0" xr:uid="{3AD85D21-4A9E-4BA8-9583-AB1AEDAAA01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J50" authorId="0" shapeId="0" xr:uid="{BBFE44D4-A76B-416F-8B24-3824EBCC889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K50" authorId="0" shapeId="0" xr:uid="{A4F204A0-9139-47F9-B75E-C981662F0F6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H51" authorId="0" shapeId="0" xr:uid="{89A7FF6D-A36B-486A-A9C6-797D8BED6AA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I51" authorId="0" shapeId="0" xr:uid="{20798702-230C-4F00-AC38-1B4BAD0CDF8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J51" authorId="0" shapeId="0" xr:uid="{3BA879E9-D676-40BD-86CA-F58D4B85CEA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K51" authorId="0" shapeId="0" xr:uid="{87F81283-9267-48E0-A463-385D11BE6F9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H52" authorId="0" shapeId="0" xr:uid="{A6D31735-995B-46FB-BC78-739AD411616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I52" authorId="0" shapeId="0" xr:uid="{784DCF15-72B9-477B-9D34-3553E765165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J52" authorId="0" shapeId="0" xr:uid="{EEBE9062-AEC4-4BDC-A97E-30FEC3DC422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K52" authorId="0" shapeId="0" xr:uid="{F4AC0CCA-9161-4E26-8404-BB9BE932DE6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H53" authorId="0" shapeId="0" xr:uid="{972F82C0-6D52-4A29-B849-E7476FF3FD8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I53" authorId="0" shapeId="0" xr:uid="{2C0CC425-D9FB-4B5A-91D9-D41080A5EE1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J53" authorId="0" shapeId="0" xr:uid="{6F834B84-A5A0-4617-ACC2-BD9D44C9FDE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K53" authorId="0" shapeId="0" xr:uid="{CABFA532-7C41-4FD1-9A14-950757EA6F3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0.73 (0.56-0.95) for anaemia in non-pregnant women [Fernandez-Gaxiola &amp; De-Regil 2011, Cochrane Database Syst Rev [76]]
</t>
        </r>
      </text>
    </comment>
    <comment ref="L54" authorId="0" shapeId="0" xr:uid="{514E6ACE-57F4-4A0C-AE58-91B69BF03B2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M54" authorId="0" shapeId="0" xr:uid="{20C90787-495B-43F3-B459-97D6525BC24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N54" authorId="0" shapeId="0" xr:uid="{21DCA492-D9E7-4DC0-9B43-D7228E09337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O54" authorId="0" shapeId="0" xr:uid="{C1CD31AD-0DAC-46C5-AF6A-15F92DDCB1F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L55" authorId="0" shapeId="0" xr:uid="{2D849AFF-3B69-4EE0-B4F5-99C3367EBBD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M55" authorId="0" shapeId="0" xr:uid="{2A9FF904-557C-42E3-A7CC-24E5C6F2A89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N55" authorId="0" shapeId="0" xr:uid="{C11DE72B-F6BB-4A40-AF3E-D7E2208BB4B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O55" authorId="0" shapeId="0" xr:uid="{0E6D1AFE-8A69-4BC8-B975-B23C532BD7A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Hansen et al, 2023, RR 0.51 (0.38-0.70 )</t>
        </r>
      </text>
    </comment>
    <comment ref="L56" authorId="0" shapeId="0" xr:uid="{64CA34B0-A41A-4BDA-B979-BCB88E9EE8D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being anaemic [Radeva‐Petrova et al. 2014, The Cochrane Library [77]]
RRR was used</t>
        </r>
      </text>
    </comment>
    <comment ref="M56" authorId="0" shapeId="0" xr:uid="{E75C05A1-9808-4ABF-8AEC-100352B492F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being anaemic [Radeva‐Petrova et al. 2014, The Cochrane Library [77]]
RRR was used</t>
        </r>
      </text>
    </comment>
    <comment ref="N56" authorId="0" shapeId="0" xr:uid="{9FC1941B-B36F-4D2E-A978-64D95D336CF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being anaemic [Radeva‐Petrova et al. 2014, The Cochrane Library [77]]
RRR was used</t>
        </r>
      </text>
    </comment>
    <comment ref="O56" authorId="0" shapeId="0" xr:uid="{16580F86-9664-481C-8346-573E716AA13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being anaemic [Radeva‐Petrova et al. 2014, The Cochrane Library [77]]
RRR was used</t>
        </r>
      </text>
    </comment>
    <comment ref="C58" authorId="0" shapeId="0" xr:uid="{21359D7B-485C-42CE-B0DC-D76CE9D6B49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D58" authorId="0" shapeId="0" xr:uid="{55315153-9BC1-4951-B118-6FE67FC0707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E58" authorId="0" shapeId="0" xr:uid="{7528943F-AA91-48F3-8950-3DF851CFCE7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F58" authorId="0" shapeId="0" xr:uid="{DEE4EC48-FA9D-48CE-A5A3-74CDC3DC9EB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G58" authorId="0" shapeId="0" xr:uid="{2C044F4D-68D1-424B-A7F0-E7D08785AB4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H58" authorId="0" shapeId="0" xr:uid="{72DA9D23-70D8-4FAC-A7FD-A5A0E96A685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I58" authorId="0" shapeId="0" xr:uid="{A76F8BCF-C7D9-4559-A882-2D795EECA24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J58" authorId="0" shapeId="0" xr:uid="{7DE1034D-A7E0-4362-9134-74EB9F38F8E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K58" authorId="0" shapeId="0" xr:uid="{00A2CC2B-93A6-473D-9783-7010D10C945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L58" authorId="0" shapeId="0" xr:uid="{6A375C4B-6000-4C47-B755-C120CD0FDDB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M58" authorId="0" shapeId="0" xr:uid="{D636E105-D8C3-42D0-9194-4D508878691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N58" authorId="0" shapeId="0" xr:uid="{18B923B3-AD41-46EE-8233-DA746F361DD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O58" authorId="0" shapeId="0" xr:uid="{DD907AE0-B29F-46A7-A880-4C47805C02C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0.83 (0.74-0.93) for anaemia [Radeva‐Petrova et al. 2014, The Cochrane Library [77]]
RRR was used</t>
        </r>
      </text>
    </comment>
    <comment ref="E59" authorId="0" shapeId="0" xr:uid="{DB4BE836-7FA2-41C2-9CD9-F1C0ED004FB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Moorthy et al 2020, RR 0.69 (0.62-0.77) </t>
        </r>
      </text>
    </comment>
    <comment ref="F59" authorId="0" shapeId="0" xr:uid="{3260BDE2-DFE0-4E41-B354-4028D234C47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Moorthy et al 2020, RR 0.69 (0.62-0.77) </t>
        </r>
      </text>
    </comment>
    <comment ref="G59" authorId="0" shapeId="0" xr:uid="{EFF8A991-084C-4008-8A98-1943E25D459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Moorthy et al 2020, RR 0.69 (0.62-0.77) </t>
        </r>
      </text>
    </comment>
    <comment ref="E61" authorId="0" shapeId="0" xr:uid="{4780F23D-3420-46C0-BD73-C4050B77B45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Wessells et al 2022, iron deficiency anemia), PR 0.36 (0.30-0.44) </t>
        </r>
      </text>
    </comment>
    <comment ref="F61" authorId="0" shapeId="0" xr:uid="{252B1441-0F40-4A84-B964-B8C15CE9C2D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59F9F48A-0466-49BA-9CCC-A6D4E6FC09B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E3" authorId="0" shapeId="0" xr:uid="{323DAC81-ED87-4A44-9856-D166C4FD641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F3" authorId="0" shapeId="0" xr:uid="{A2520370-ACAE-4AA4-B680-386D09350E5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G3" authorId="0" shapeId="0" xr:uid="{B9369577-ADB1-4D35-A8D7-B1B9F0766A3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D5" authorId="0" shapeId="0" xr:uid="{BAAF9D6E-C8EF-40AB-8D8E-E91335F99B1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E5" authorId="0" shapeId="0" xr:uid="{BE74949E-66D5-46AF-BA15-74A785BA88E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F5" authorId="0" shapeId="0" xr:uid="{BBE203B5-3401-4DEF-83C0-EEF1495EFCE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G5" authorId="0" shapeId="0" xr:uid="{6BD044D9-6B12-4DF2-A507-870AAF13C2A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D10" authorId="0" shapeId="0" xr:uid="{BA64DE3A-904E-46A2-A8A5-4B8FD4BDCE2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E10" authorId="0" shapeId="0" xr:uid="{813E729B-EAE0-4631-B1B9-6D514709698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F10" authorId="0" shapeId="0" xr:uid="{0E621D44-1709-4ECC-9ADF-C4AE40B9CA0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G10" authorId="0" shapeId="0" xr:uid="{F51177FE-0A3B-4E25-982D-E8F0DC1D22B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D12" authorId="0" shapeId="0" xr:uid="{E15FE6D7-5492-4263-905D-4D238C81482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E12" authorId="0" shapeId="0" xr:uid="{C54EC3EB-14B1-467A-9342-C2F1D8B6411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F12" authorId="0" shapeId="0" xr:uid="{4BE6605F-B22E-472B-BE16-9B8B6AAEE66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G12" authorId="0" shapeId="0" xr:uid="{FF4CA10F-D19F-45C0-BB2A-99214016B0F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D17" authorId="0" shapeId="0" xr:uid="{1D08C131-98DC-46D8-A371-03F2CA3D9E1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E17" authorId="0" shapeId="0" xr:uid="{4142D7B0-AE23-4E45-8EBB-165E035A640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F17" authorId="0" shapeId="0" xr:uid="{8BE9E2C7-DF79-4BB9-A381-95D549FA81C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G17" authorId="0" shapeId="0" xr:uid="{27D666E8-0006-42EF-911F-B3C39C29942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D19" authorId="0" shapeId="0" xr:uid="{3AAA4DB9-E4FF-42A0-89F2-B1447121F7C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E19" authorId="0" shapeId="0" xr:uid="{7029F1D7-97F4-41B9-8F5A-EA1316BF520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F19" authorId="0" shapeId="0" xr:uid="{9126D479-B9A7-4360-9CCC-9797F728502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  <comment ref="G19" authorId="0" shapeId="0" xr:uid="{268B4DFC-A83F-49DC-AAE5-AEF6D0F9CCD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9E5E11E4-53E3-4EEA-8524-DD2D60C98DB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0.88 (0.79-0.98) </t>
        </r>
      </text>
    </comment>
    <comment ref="G3" authorId="0" shapeId="0" xr:uid="{DDE2196E-4DD2-4E6D-9418-24762089CA4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0.88 (0.79-0.98) </t>
        </r>
      </text>
    </comment>
    <comment ref="H3" authorId="0" shapeId="0" xr:uid="{5F144B90-B51A-4A3F-AC24-DFAF6EFB95C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0.88 (0.79-0.98) </t>
        </r>
      </text>
    </comment>
    <comment ref="F4" authorId="0" shapeId="0" xr:uid="{4A854B9A-ED25-4261-805C-D5F4117DD2E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0.85 (0.82-0.87) </t>
        </r>
      </text>
    </comment>
    <comment ref="G4" authorId="0" shapeId="0" xr:uid="{249247AF-EF75-439A-A4C3-FCB42498FEB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0.85 (0.82-0.87) </t>
        </r>
      </text>
    </comment>
    <comment ref="H4" authorId="0" shapeId="0" xr:uid="{53F1FE8A-97A6-418F-A316-D5343953AD4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0.85 (0.82-0.87) </t>
        </r>
      </text>
    </comment>
    <comment ref="F6" authorId="1" shapeId="0" xr:uid="{57D8AC8B-ED33-4A64-90DC-4A3DAFED66A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 statistically significant effect Lassi et al 2020, RR 0.87 (0.74-1.01)</t>
        </r>
      </text>
    </comment>
    <comment ref="G6" authorId="1" shapeId="0" xr:uid="{F3090B74-F886-4D5F-8717-788C0737DA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 statistically significant effect Lassi et al 2020, RR 0.87 (0.74-1.01)</t>
        </r>
      </text>
    </comment>
    <comment ref="F8" authorId="1" shapeId="0" xr:uid="{5AFAC936-F4CC-402B-9450-9535A183FB4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 statistically significant effect Lassi et al 2020, RR 0.87 (0.74-1.01)</t>
        </r>
      </text>
    </comment>
    <comment ref="G8" authorId="1" shapeId="0" xr:uid="{EA543D65-EB0F-42D8-A06F-48B9D42C8F0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 statistically significant effect Lassi et al 2020, RR 0.87 (0.74-1.01)</t>
        </r>
      </text>
    </comment>
    <comment ref="F10" authorId="1" shapeId="0" xr:uid="{A47A0278-9856-439D-87FF-9EA016854C1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Same as PPCF; no statistically significant effect; Lassi et al 2020, RR 0.87 (0.74-1.01)</t>
        </r>
      </text>
    </comment>
    <comment ref="G10" authorId="1" shapeId="0" xr:uid="{AF2B4917-3FD1-41CE-9F03-AB43C896664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Same as PPCF; no statistically significant effect; Lassi et al 2020, RR 0.87 (0.74-1.01)</t>
        </r>
      </text>
    </comment>
    <comment ref="F12" authorId="1" shapeId="0" xr:uid="{A6B1755D-F4CF-40D0-948B-96148473F52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Same as PPCF; no statistically significant effect; Lassi et al 2020, RR 0.87 (0.74-1.01)</t>
        </r>
      </text>
    </comment>
    <comment ref="G12" authorId="1" shapeId="0" xr:uid="{FEA0468A-C98A-45E8-830E-5274ED81A99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Same as PPCF; no statistically significant effect; Lassi et al 2020, RR 0.87 (0.74-1.01)</t>
        </r>
      </text>
    </comment>
    <comment ref="F14" authorId="0" shapeId="0" xr:uid="{7B4D9760-5ED8-4F8D-BC28-A127A90006E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2022, severe wasting, PR 0.69 (0.55-0.86) </t>
        </r>
      </text>
    </comment>
    <comment ref="G14" authorId="0" shapeId="0" xr:uid="{611F54F2-E4A0-4F5E-9B6C-E7A876C7890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2022, severe wasting, PR 0.69 (0.55-0.86) </t>
        </r>
      </text>
    </comment>
    <comment ref="F16" authorId="0" shapeId="0" xr:uid="{0CA2C673-4234-4F55-8842-3CB1D83A8A8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2021, wasting, PR 0.86 (0.80-0.93) </t>
        </r>
      </text>
    </comment>
    <comment ref="G16" authorId="0" shapeId="0" xr:uid="{C2DE8DEE-0F4D-4403-9DB8-B4F030CC08C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2021, wasting, PR 0.86 (0.80-0.93) </t>
        </r>
      </text>
    </comment>
    <comment ref="F18" authorId="0" shapeId="0" xr:uid="{2B111FF6-32AF-490F-BF45-36D6B2F617E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= 0.32 (0.16-0.61) for SAM incidence 
Langendorf et al. 2014</t>
        </r>
      </text>
    </comment>
    <comment ref="G18" authorId="0" shapeId="0" xr:uid="{76D98853-BB8C-4B0C-BAE1-222B40A58BC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0.32 (0.16-0.61) for SAM incidence 
Langendorf et al. 2014</t>
        </r>
      </text>
    </comment>
    <comment ref="H18" authorId="0" shapeId="0" xr:uid="{8028E63A-8F6D-4DD5-9FD7-7B268382BCB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0.32 (0.16-0.61) for SAM incidence 
Langendorf et al. 2014</t>
        </r>
      </text>
    </comment>
    <comment ref="F20" authorId="0" shapeId="0" xr:uid="{37DC67B4-781D-46AE-85D0-650BF89D990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= 0.40 (0.23-0.68) for MAM incidence Langendorf et al. 2014, PLoS Med </t>
        </r>
      </text>
    </comment>
    <comment ref="G20" authorId="0" shapeId="0" xr:uid="{BEE86973-7582-48DF-9D80-A64B6CDE2F4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0.40 (0.23-0.68) for MAM incidence Langendorf et al. 2014, PLoS Med </t>
        </r>
      </text>
    </comment>
    <comment ref="H20" authorId="0" shapeId="0" xr:uid="{1FD6EAE0-2A34-4907-922D-670FC38A8C5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0.40 (0.23-0.68) for MAM incidence Langendorf et al. 2014, PLoS Med </t>
        </r>
      </text>
    </comment>
    <comment ref="D22" authorId="0" shapeId="0" xr:uid="{DEB6F833-AAC3-4E4F-991A-414D297ADC0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0.87 (0.84-0.89) of neonatal mortality [prevention of neural tube defects Blencowe et al. 2010, I J Epidemiology [81]]
1-RRR was used</t>
        </r>
      </text>
    </comment>
    <comment ref="D24" authorId="0" shapeId="0" xr:uid="{263C8D64-99DC-4875-AADD-58BA1A84C79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0.87 (0.84-0.89) of neonatal mortality [prevention of neural tube defects Blencowe et al. 2010, I J Epidemiology [81]]
1-RRR was used</t>
        </r>
      </text>
    </comment>
    <comment ref="D26" authorId="0" shapeId="0" xr:uid="{33ED54C9-FCBB-40A9-84CF-ADC15376290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0.87 (0.84-0.89) of neonatal mortality [prevention of neural tube defects Blencowe et al. 2010, I J Epidemiology [81]]
1-RRR was used</t>
        </r>
      </text>
    </comment>
    <comment ref="D43" authorId="0" shapeId="0" xr:uid="{99A71181-D279-4717-8E4F-638D060FEA8C}">
      <text>
        <r>
          <rPr>
            <b/>
            <sz val="9"/>
            <color indexed="81"/>
            <rFont val="Tahoma"/>
            <family val="2"/>
          </rPr>
          <t xml:space="preserve">Tharindu Wickramaarachchi: </t>
        </r>
        <r>
          <rPr>
            <sz val="9"/>
            <color indexed="81"/>
            <rFont val="Tahoma"/>
            <family val="2"/>
          </rPr>
          <t xml:space="preserve">RR are not significant
Imdad et al 2023, RR 0.95 (0.69-1.31 ) </t>
        </r>
      </text>
    </comment>
    <comment ref="E43" authorId="0" shapeId="0" xr:uid="{F1FE7665-5B22-4E57-BC42-1960453C4A21}">
      <text>
        <r>
          <rPr>
            <b/>
            <sz val="9"/>
            <color indexed="81"/>
            <rFont val="Tahoma"/>
            <family val="2"/>
          </rPr>
          <t xml:space="preserve">Tharindu Wickramaarachchi: </t>
        </r>
        <r>
          <rPr>
            <sz val="9"/>
            <color indexed="81"/>
            <rFont val="Tahoma"/>
            <family val="2"/>
          </rPr>
          <t xml:space="preserve">RR are not significant
Imdad et al 2023, RR 0.95 (0.69-1.31 ) </t>
        </r>
      </text>
    </comment>
    <comment ref="F43" authorId="0" shapeId="0" xr:uid="{C697C05C-5116-431E-977F-30B72EB2BD3A}">
      <text>
        <r>
          <rPr>
            <b/>
            <sz val="9"/>
            <color indexed="81"/>
            <rFont val="Tahoma"/>
            <family val="2"/>
          </rPr>
          <t xml:space="preserve">Tharindu Wickramaarachchi: </t>
        </r>
        <r>
          <rPr>
            <sz val="9"/>
            <color indexed="81"/>
            <rFont val="Tahoma"/>
            <family val="2"/>
          </rPr>
          <t xml:space="preserve">RR are not significant
Imdad et al 2023, RR 0.95 (0.69-1.31 ) </t>
        </r>
      </text>
    </comment>
    <comment ref="G43" authorId="0" shapeId="0" xr:uid="{4DE37139-EEEB-4E2C-B77A-B9DB926046EE}">
      <text>
        <r>
          <rPr>
            <b/>
            <sz val="9"/>
            <color indexed="81"/>
            <rFont val="Tahoma"/>
            <family val="2"/>
          </rPr>
          <t xml:space="preserve">Tharindu Wickramaarachchi: </t>
        </r>
        <r>
          <rPr>
            <sz val="9"/>
            <color indexed="81"/>
            <rFont val="Tahoma"/>
            <family val="2"/>
          </rPr>
          <t xml:space="preserve">RR are not significant
Imdad et al 2023, RR 0.95 (0.69-1.31 ) </t>
        </r>
      </text>
    </comment>
    <comment ref="H43" authorId="0" shapeId="0" xr:uid="{23193E40-E607-4E4A-8D4C-EFF7BE5B026A}">
      <text>
        <r>
          <rPr>
            <b/>
            <sz val="9"/>
            <color indexed="81"/>
            <rFont val="Tahoma"/>
            <family val="2"/>
          </rPr>
          <t xml:space="preserve">Tharindu Wickramaarachchi: </t>
        </r>
        <r>
          <rPr>
            <sz val="9"/>
            <color indexed="81"/>
            <rFont val="Tahoma"/>
            <family val="2"/>
          </rPr>
          <t xml:space="preserve">RR are not significant
Imdad et al 2023, RR 0.95 (0.69-1.31 ) </t>
        </r>
      </text>
    </comment>
    <comment ref="D44" authorId="0" shapeId="0" xr:uid="{6004AF6F-F012-4817-BA0A-58F0930E7C2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2023, RR 0.91 (0.90-0.93) </t>
        </r>
      </text>
    </comment>
    <comment ref="E44" authorId="0" shapeId="0" xr:uid="{DF5CE712-8797-4A29-AA47-2E2E7922FD2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2023, RR 0.91 (0.90-0.93) </t>
        </r>
      </text>
    </comment>
    <comment ref="F44" authorId="0" shapeId="0" xr:uid="{EC088F33-97A1-4964-921A-8ECF5D685A7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2023, RR 0.91 (0.90-0.93) </t>
        </r>
      </text>
    </comment>
    <comment ref="G44" authorId="0" shapeId="0" xr:uid="{7F5DBE91-2ACB-44AA-95F5-747FE3B2C5A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2023, RR 0.91 (0.90-0.93) </t>
        </r>
      </text>
    </comment>
    <comment ref="H44" authorId="0" shapeId="0" xr:uid="{7FEA7186-FEA3-4457-A611-AF4AE7C631E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2023, RR 0.91 (0.90-0.93) </t>
        </r>
      </text>
    </comment>
    <comment ref="D47" authorId="0" shapeId="0" xr:uid="{CBC8B067-91E2-4743-88EA-D9FD42A46D7C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Zero impact was identified no significant effect
Imdad et al 2023, RR 1.01 (95% CI 0.95 to 1.08)</t>
        </r>
      </text>
    </comment>
    <comment ref="E47" authorId="0" shapeId="0" xr:uid="{9511751E-092F-4D45-A68E-D38F89ED92F6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Zero impact was identified no significant effect
Imdad et al 2023, RR 1.01 (95% CI 0.95 to 1.08)</t>
        </r>
      </text>
    </comment>
    <comment ref="F47" authorId="0" shapeId="0" xr:uid="{EAD81997-7BE0-44E1-A3E8-184434FB7E3A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Zero impact was identified no significant effect
Imdad et al 2023, RR 1.01 (95% CI 0.95 to 1.08)</t>
        </r>
      </text>
    </comment>
    <comment ref="G47" authorId="0" shapeId="0" xr:uid="{F4AE0B8D-B809-460D-840F-DC73CB33F20F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Zero impact was identified no significant effect
Imdad et al 2023, RR 1.01 (95% CI 0.95 to 1.08)</t>
        </r>
      </text>
    </comment>
    <comment ref="H47" authorId="0" shapeId="0" xr:uid="{972D06DF-54C8-4EE3-A586-407A8CF20603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Zero impact was identified no significant effect
Imdad et al 2023, RR 1.01 (95% CI 0.95 to 1.08)</t>
        </r>
      </text>
    </comment>
    <comment ref="D49" authorId="0" shapeId="0" xr:uid="{A4FF5E65-7E60-49EC-8506-BBD69A21974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E49" authorId="0" shapeId="0" xr:uid="{BC8F5028-240F-4F21-9FE8-0B51F826D30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F49" authorId="0" shapeId="0" xr:uid="{B750694C-81CA-4592-A06A-2673828798F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G49" authorId="0" shapeId="0" xr:uid="{E3EC97AB-7E2C-4EA2-979C-0DEF52CB8B2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H49" authorId="0" shapeId="0" xr:uid="{9DF1D229-C6EB-49A3-8B78-CC0FF8B629A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D51" authorId="0" shapeId="0" xr:uid="{762279BC-1026-4C22-9B76-B4B3C6636C4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E51" authorId="0" shapeId="0" xr:uid="{5E4A9993-67E0-43D1-88FD-179FF7EDD07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F51" authorId="0" shapeId="0" xr:uid="{2CC349B7-8CFC-4BA8-840B-AD636410D22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G51" authorId="0" shapeId="0" xr:uid="{963A3371-0BBC-4746-8D70-8CF4CEFB387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H51" authorId="0" shapeId="0" xr:uid="{D98ED298-2B1D-44F4-856A-3934AD06E11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D53" authorId="1" shapeId="0" xr:uid="{C978C9B0-8014-4392-B52D-2E5906A42CF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RRR = 0.49 (0.29-0.82) for mortality due to prematurity [Lawn et al. 2010, I J Emi 2010[67]]</t>
        </r>
      </text>
    </comment>
    <comment ref="F58" authorId="0" shapeId="0" xr:uid="{6C86DF96-61F9-4541-A130-7719E58CC2A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0.88 (0.79-0.98) </t>
        </r>
      </text>
    </comment>
    <comment ref="G58" authorId="0" shapeId="0" xr:uid="{70B97F96-5D25-4172-B003-6D42042A52E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0.88 (0.79-0.98) </t>
        </r>
      </text>
    </comment>
    <comment ref="H58" authorId="0" shapeId="0" xr:uid="{E2E36A9B-0867-4BDA-8F46-0B8F8714E69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0.88 (0.79-0.98) </t>
        </r>
      </text>
    </comment>
    <comment ref="F59" authorId="0" shapeId="0" xr:uid="{234594AE-671F-47FC-91FE-FD5B9C5011B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0.85 (0.82-0.87) </t>
        </r>
      </text>
    </comment>
    <comment ref="G59" authorId="0" shapeId="0" xr:uid="{FC647096-3E14-4856-9CE2-6B984DF9CE9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0.85 (0.82-0.87) </t>
        </r>
      </text>
    </comment>
    <comment ref="H59" authorId="0" shapeId="0" xr:uid="{21886A6E-1E4A-44E1-8134-C45080FCEDE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0.85 (0.82-0.87) </t>
        </r>
      </text>
    </comment>
    <comment ref="F61" authorId="1" shapeId="0" xr:uid="{72307C00-2C6E-4BFE-BA64-08BB29CAEFD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 statistically significant effect Lassi et al 2020, RR 0.87 (0.74-1.01)</t>
        </r>
      </text>
    </comment>
    <comment ref="G61" authorId="1" shapeId="0" xr:uid="{38A97DDE-7DD4-4977-AD78-BC0D4BB25F9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 statistically significant effect Lassi et al 2020, RR 0.87 (0.74-1.01)</t>
        </r>
      </text>
    </comment>
    <comment ref="F63" authorId="1" shapeId="0" xr:uid="{9454F097-43C8-426D-B274-5112FE194FA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 statistically significant effect Lassi et al 2020, RR 0.87 (0.74-1.01)</t>
        </r>
      </text>
    </comment>
    <comment ref="G63" authorId="1" shapeId="0" xr:uid="{0F4FC277-11C4-402A-B6D6-45AE706B767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 statistically significant effect Lassi et al 2020, RR 0.87 (0.74-1.01)</t>
        </r>
      </text>
    </comment>
    <comment ref="F65" authorId="1" shapeId="0" xr:uid="{25CD1A21-0227-4E22-A7A0-4D7959D10181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Same as PPCF; no statistically significant effect; Lassi et al 2020, RR 0.87 (0.74-1.01)</t>
        </r>
      </text>
    </comment>
    <comment ref="G65" authorId="1" shapeId="0" xr:uid="{E9A619F6-813E-4DFE-B60F-1A519231494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Same as PPCF; no statistically significant effect; Lassi et al 2020, RR 0.87 (0.74-1.01)</t>
        </r>
      </text>
    </comment>
    <comment ref="F67" authorId="1" shapeId="0" xr:uid="{FF99D407-A25A-4702-B155-2433628DBDA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Same as PPCF; no statistically significant effect; Lassi et al 2020, RR 0.87 (0.74-1.01)</t>
        </r>
      </text>
    </comment>
    <comment ref="G67" authorId="1" shapeId="0" xr:uid="{38E76E9F-745C-44B1-8FE4-29E829C88E0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Same as PPCF; no statistically significant effect; Lassi et al 2020, RR 0.87 (0.74-1.01)</t>
        </r>
      </text>
    </comment>
    <comment ref="F69" authorId="0" shapeId="0" xr:uid="{A6AF0D23-156D-4241-8808-558D06C31A3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2022, severe wasting, PR 0.69 (0.55-0.86) </t>
        </r>
      </text>
    </comment>
    <comment ref="G69" authorId="0" shapeId="0" xr:uid="{74B5A37E-0099-486D-8835-A3D6CEA6B5F9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Dewey et al 2022, severe wasting, PR 0.69 (0.55-0.86) </t>
        </r>
      </text>
    </comment>
    <comment ref="F71" authorId="0" shapeId="0" xr:uid="{ED08483D-6B47-4250-9534-829A7BF5D39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2021, wasting, PR 0.86 (0.80-0.93) </t>
        </r>
      </text>
    </comment>
    <comment ref="G71" authorId="0" shapeId="0" xr:uid="{CBCD154B-D39C-4861-8567-E7D3EA0DBC6C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Dewey et al 2021, wasting, PR 0.86 (0.80-0.93) </t>
        </r>
      </text>
    </comment>
    <comment ref="F73" authorId="0" shapeId="0" xr:uid="{2EF31D2B-EE72-4E50-B73F-6BB854BF1596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0.32 (0.16-0.61) for SAM incidence 
Langendorf et al. 2014</t>
        </r>
      </text>
    </comment>
    <comment ref="G73" authorId="0" shapeId="0" xr:uid="{AA7B5B79-0EF5-4B80-ADA3-6BB092050B1F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0.32 (0.16-0.61) for SAM incidence 
Langendorf et al. 2014</t>
        </r>
      </text>
    </comment>
    <comment ref="H73" authorId="0" shapeId="0" xr:uid="{A23A97FE-F160-4FAF-A5C6-044B27899A4E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0.32 (0.16-0.61) for SAM incidence 
Langendorf et al. 2014</t>
        </r>
      </text>
    </comment>
    <comment ref="F75" authorId="0" shapeId="0" xr:uid="{D5765185-45BB-48A7-8BFA-49E29B1C9F07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0.40 (0.23-0.68) for MAM incidence Langendorf et al. 2014, PLoS Med </t>
        </r>
      </text>
    </comment>
    <comment ref="G75" authorId="0" shapeId="0" xr:uid="{AA6A188C-A883-4D96-A686-6C77878183D8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0.40 (0.23-0.68) for MAM incidence Langendorf et al. 2014, PLoS Med </t>
        </r>
      </text>
    </comment>
    <comment ref="H75" authorId="0" shapeId="0" xr:uid="{971DF49E-F060-486E-9A67-11CA7117B586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0.40 (0.23-0.68) for MAM incidence Langendorf et al. 2014, PLoS Med </t>
        </r>
      </text>
    </comment>
    <comment ref="D77" authorId="0" shapeId="0" xr:uid="{611BF154-85F5-48FE-88AE-2F04CCE1BC8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0.87 (0.84-0.89) of neonatal mortality [prevention of neural tube defects Blencowe et al. 2010, I J Epidemiology [81]]
1-RRR was used</t>
        </r>
      </text>
    </comment>
    <comment ref="D79" authorId="0" shapeId="0" xr:uid="{F481DA53-EF3A-4E76-B80E-94F248E877A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0.87 (0.84-0.89) of neonatal mortality [prevention of neural tube defects Blencowe et al. 2010, I J Epidemiology [81]]
1-RRR was used</t>
        </r>
      </text>
    </comment>
    <comment ref="D81" authorId="0" shapeId="0" xr:uid="{D8C80A88-46D9-4762-9286-C6F1706E15F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0.87 (0.84-0.89) of neonatal mortality [prevention of neural tube defects Blencowe et al. 2010, I J Epidemiology [81]]
1-RRR was used</t>
        </r>
      </text>
    </comment>
    <comment ref="D99" authorId="0" shapeId="0" xr:uid="{0280DC98-C77C-49C3-8E69-CB8B06EC6EF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2023, RR 0.91 (0.90-0.93) </t>
        </r>
      </text>
    </comment>
    <comment ref="E99" authorId="0" shapeId="0" xr:uid="{9DDC85E3-8B7B-4C74-AC42-61CE543CF5E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2023, RR 0.91 (0.90-0.93) </t>
        </r>
      </text>
    </comment>
    <comment ref="F99" authorId="0" shapeId="0" xr:uid="{0BF2B489-5984-4FBC-80FD-6E95F9C2B65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2023, RR 0.91 (0.90-0.93) </t>
        </r>
      </text>
    </comment>
    <comment ref="G99" authorId="0" shapeId="0" xr:uid="{EB982C2E-780B-4081-800A-C710283F221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2023, RR 0.91 (0.90-0.93) </t>
        </r>
      </text>
    </comment>
    <comment ref="H99" authorId="0" shapeId="0" xr:uid="{6CF6491E-BFD1-4673-A5C2-830B01B7AC1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2023, RR 0.91 (0.90-0.93) </t>
        </r>
      </text>
    </comment>
    <comment ref="D102" authorId="0" shapeId="0" xr:uid="{ED8799AC-1CA1-481E-935C-D5AC683F38C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Zero impact was identified no significant effect
Imdad et al 2023, RR 1.01 (95% CI 0.95 to 1.08)</t>
        </r>
      </text>
    </comment>
    <comment ref="E102" authorId="0" shapeId="0" xr:uid="{AED31AFA-338E-4F51-BDB2-9A6E26DE7B0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Zero impact was identified no significant effect
Imdad et al 2023, RR 1.01 (95% CI 0.95 to 1.08)</t>
        </r>
      </text>
    </comment>
    <comment ref="F102" authorId="0" shapeId="0" xr:uid="{53BECAF8-725E-406B-BAB5-09AEF5936CA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Zero impact was identified no significant effect
Imdad et al 2023, RR 1.01 (95% CI 0.95 to 1.08)</t>
        </r>
      </text>
    </comment>
    <comment ref="G102" authorId="0" shapeId="0" xr:uid="{5E06EED3-FE53-4459-B1EE-E30F7206A95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Zero impact was identified no significant effect
Imdad et al 2023, RR 1.01 (95% CI 0.95 to 1.08)</t>
        </r>
      </text>
    </comment>
    <comment ref="H102" authorId="0" shapeId="0" xr:uid="{E1046673-C9FC-45DE-A7C4-C1A3128D327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Zero impact was identified no significant effect
Imdad et al 2023, RR 1.01 (95% CI 0.95 to 1.08)</t>
        </r>
      </text>
    </comment>
    <comment ref="D104" authorId="0" shapeId="0" xr:uid="{AB138DB3-F720-45B0-ADCD-250CDEA99AB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E104" authorId="0" shapeId="0" xr:uid="{068E647D-114D-42C1-9063-7CE49730AD6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F104" authorId="0" shapeId="0" xr:uid="{DA3F4DC4-F781-4C52-8D0F-21DD9CB1216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G104" authorId="0" shapeId="0" xr:uid="{116B5256-62C2-4382-AA12-ADE9B55AD26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H104" authorId="0" shapeId="0" xr:uid="{B9078583-A7C2-4818-B7AE-EFC8C5ACA23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D106" authorId="0" shapeId="0" xr:uid="{88CAD258-806D-43CE-A32C-CE647A39B4F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E106" authorId="0" shapeId="0" xr:uid="{EA589591-3D15-400F-8B2E-7D49FF0E201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F106" authorId="0" shapeId="0" xr:uid="{AF6497CC-38F8-4201-8595-43689F1B950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G106" authorId="0" shapeId="0" xr:uid="{5E34E3A4-F794-4B52-9ECB-644312463BC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H106" authorId="0" shapeId="0" xr:uid="{43562376-E0FE-4701-9550-43CA8529F2A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D108" authorId="1" shapeId="0" xr:uid="{730EB67A-D295-4FC4-B6D2-F090EC044F8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RRR = 0.49 (0.29-0.82) for mortality due to prematurity [Lawn et al. 2010, I J Emi 2010[67]]</t>
        </r>
      </text>
    </comment>
    <comment ref="F113" authorId="0" shapeId="0" xr:uid="{51C9B63C-9B01-423A-9328-EF81C95D38B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0.88 (0.79-0.98) </t>
        </r>
      </text>
    </comment>
    <comment ref="G113" authorId="0" shapeId="0" xr:uid="{F7E08855-6A51-41FC-8A3D-C4E9A3CFAA7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0.88 (0.79-0.98) </t>
        </r>
      </text>
    </comment>
    <comment ref="H113" authorId="0" shapeId="0" xr:uid="{E17840A0-3C95-4EBB-8BBC-C6046D9AF9A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0.88 (0.79-0.98) </t>
        </r>
      </text>
    </comment>
    <comment ref="F114" authorId="0" shapeId="0" xr:uid="{56FA4E7E-8CB3-4A3D-8AAF-72FA8AE91BB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0.85 (0.82-0.87) </t>
        </r>
      </text>
    </comment>
    <comment ref="G114" authorId="0" shapeId="0" xr:uid="{3771B57E-67FF-4185-A870-90DB2B244D8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0.85 (0.82-0.87) </t>
        </r>
      </text>
    </comment>
    <comment ref="H114" authorId="0" shapeId="0" xr:uid="{01E99F6D-1854-488E-A9D2-F9883FF87B3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2022, RR 0.85 (0.82-0.87) </t>
        </r>
      </text>
    </comment>
    <comment ref="F116" authorId="1" shapeId="0" xr:uid="{ABE68015-E43E-4CA7-BF8A-DBEAFF34CCF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 statistically significant effect Lassi et al 2020, RR 0.87 (0.74-1.01)</t>
        </r>
      </text>
    </comment>
    <comment ref="G116" authorId="1" shapeId="0" xr:uid="{78811716-A10A-468E-B4D1-D1685C2B641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 statistically significant effect Lassi et al 2020, RR 0.87 (0.74-1.01)</t>
        </r>
      </text>
    </comment>
    <comment ref="F118" authorId="1" shapeId="0" xr:uid="{647A5377-8707-42A5-A4F5-C774CC0DF92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 statistically significant effect Lassi et al 2020, RR 0.87 (0.74-1.01)</t>
        </r>
      </text>
    </comment>
    <comment ref="G118" authorId="1" shapeId="0" xr:uid="{645B601C-7B0F-48AE-AB77-2DA6D7E5088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 statistically significant effect Lassi et al 2020, RR 0.87 (0.74-1.01)</t>
        </r>
      </text>
    </comment>
    <comment ref="F120" authorId="1" shapeId="0" xr:uid="{7AF27EE2-42CF-4D54-8F20-7A033DA317C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Same as PPCF; no statistically significant effect; Lassi et al 2020, RR 0.87 (0.74-1.01)</t>
        </r>
      </text>
    </comment>
    <comment ref="G120" authorId="1" shapeId="0" xr:uid="{7DC24E06-791C-4B3A-B5A9-3BDB6BDCED4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Same as PPCF; no statistically significant effect; Lassi et al 2020, RR 0.87 (0.74-1.01)</t>
        </r>
      </text>
    </comment>
    <comment ref="F122" authorId="1" shapeId="0" xr:uid="{7676DB99-7B8B-47D6-AE61-0AE149764FD1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Same as PPCF; no statistically significant effect; Lassi et al 2020, RR 0.87 (0.74-1.01)</t>
        </r>
      </text>
    </comment>
    <comment ref="G122" authorId="1" shapeId="0" xr:uid="{DECFB533-C7F5-44A1-9719-C32ED18E70E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Same as PPCF; no statistically significant effect; Lassi et al 2020, RR 0.87 (0.74-1.01)</t>
        </r>
      </text>
    </comment>
    <comment ref="F124" authorId="0" shapeId="0" xr:uid="{94464E30-558E-478E-A3C4-DE2022DEB90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2022, severe wasting, PR 0.69 (0.55-0.86) </t>
        </r>
      </text>
    </comment>
    <comment ref="G124" authorId="0" shapeId="0" xr:uid="{47E13707-F931-478C-AE09-181A599A8C5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2022, severe wasting, PR 0.69 (0.55-0.86) </t>
        </r>
      </text>
    </comment>
    <comment ref="F126" authorId="0" shapeId="0" xr:uid="{E663A454-66EF-431E-996D-BB39C246D7A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2021, wasting, PR 0.86 (0.80-0.93) </t>
        </r>
      </text>
    </comment>
    <comment ref="G126" authorId="0" shapeId="0" xr:uid="{508833E3-4624-4C38-A08C-C75DE489E03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Dewey et al 2021, wasting, PR 0.86 (0.80-0.93) </t>
        </r>
      </text>
    </comment>
    <comment ref="F128" authorId="0" shapeId="0" xr:uid="{C41D4345-94EC-4C3D-BAC5-55251871261A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0.32 (0.16-0.61) for SAM incidence 
Langendorf et al. 2014</t>
        </r>
      </text>
    </comment>
    <comment ref="G128" authorId="0" shapeId="0" xr:uid="{E5EACFBE-BDC4-44B9-A7FA-E1488BEEEAB7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0.32 (0.16-0.61) for SAM incidence 
Langendorf et al. 2014</t>
        </r>
      </text>
    </comment>
    <comment ref="H128" authorId="0" shapeId="0" xr:uid="{3E9D0706-9699-486E-AFE7-CA48FAE26B20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0.32 (0.16-0.61) for SAM incidence 
Langendorf et al. 2014</t>
        </r>
      </text>
    </comment>
    <comment ref="F130" authorId="0" shapeId="0" xr:uid="{66F6E996-8793-4164-B934-3FE8FCAFEAE3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0.40 (0.23-0.68) for MAM incidence Langendorf et al. 2014, PLoS Med </t>
        </r>
      </text>
    </comment>
    <comment ref="G130" authorId="0" shapeId="0" xr:uid="{03906487-B396-4B62-B8FA-17ECA6B3B9D1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0.40 (0.23-0.68) for MAM incidence Langendorf et al. 2014, PLoS Med </t>
        </r>
      </text>
    </comment>
    <comment ref="H130" authorId="0" shapeId="0" xr:uid="{6E556D4E-A49C-4B50-A08F-779BAFC92048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0.40 (0.23-0.68) for MAM incidence Langendorf et al. 2014, PLoS Med </t>
        </r>
      </text>
    </comment>
    <comment ref="D132" authorId="0" shapeId="0" xr:uid="{F62B1420-0C9A-4E6F-9565-9DE9E09F313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0.87 (0.84-0.89) of neonatal mortality [prevention of neural tube defects Blencowe et al. 2010, I J Epidemiology [81]]
1-RRR was used</t>
        </r>
      </text>
    </comment>
    <comment ref="D134" authorId="0" shapeId="0" xr:uid="{76D7DE3B-0162-4DC1-811C-FC1BE8B6553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0.87 (0.84-0.89) of neonatal mortality [prevention of neural tube defects Blencowe et al. 2010, I J Epidemiology [81]]
1-RRR was used</t>
        </r>
      </text>
    </comment>
    <comment ref="D136" authorId="0" shapeId="0" xr:uid="{B59D7766-F04A-4609-BF13-A46136CEBC4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0.87 (0.84-0.89) of neonatal mortality [prevention of neural tube defects Blencowe et al. 2010, I J Epidemiology [81]]
1-RRR was used</t>
        </r>
      </text>
    </comment>
    <comment ref="D154" authorId="0" shapeId="0" xr:uid="{EE5CF5A9-A06D-421F-AD51-7AC29095B24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2023, RR 0.91 (0.90-0.93) </t>
        </r>
      </text>
    </comment>
    <comment ref="E154" authorId="0" shapeId="0" xr:uid="{3F8D8C54-4182-4E80-903C-D4EFAA8B49B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2023, RR 0.91 (0.90-0.93) </t>
        </r>
      </text>
    </comment>
    <comment ref="F154" authorId="0" shapeId="0" xr:uid="{0A5DD5DB-78F0-422F-A69C-4231C9B927B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2023, RR 0.91 (0.90-0.93) </t>
        </r>
      </text>
    </comment>
    <comment ref="G154" authorId="0" shapeId="0" xr:uid="{9F3E4261-D492-4458-AC8E-17148FB7715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2023, RR 0.91 (0.90-0.93) </t>
        </r>
      </text>
    </comment>
    <comment ref="H154" authorId="0" shapeId="0" xr:uid="{F9E7D54B-D3C0-4DE0-98D0-8EB19001371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Imdad et al 2023, RR 0.91 (0.90-0.93) </t>
        </r>
      </text>
    </comment>
    <comment ref="D157" authorId="0" shapeId="0" xr:uid="{69F4E01B-E5C6-4B0B-94A3-15658CB36F8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Zero impact was identified no significant effect
Imdad et al 2023, RR 1.01 (95% CI 0.95 to 1.08)</t>
        </r>
      </text>
    </comment>
    <comment ref="E157" authorId="0" shapeId="0" xr:uid="{0E3F4765-4B18-4E08-A2ED-42968BC64A5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Zero impact was identified no significant effect
Imdad et al 2023, RR 1.01 (95% CI 0.95 to 1.08)</t>
        </r>
      </text>
    </comment>
    <comment ref="F157" authorId="0" shapeId="0" xr:uid="{E4E6147E-6542-432F-8A63-1F876AB3FD3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Zero impact was identified no significant effect
Imdad et al 2023, RR 1.01 (95% CI 0.95 to 1.08)</t>
        </r>
      </text>
    </comment>
    <comment ref="G157" authorId="0" shapeId="0" xr:uid="{E77E14A9-7CF7-4015-A0D0-22B65C47F15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Zero impact was identified no significant effect
Imdad et al 2023, RR 1.01 (95% CI 0.95 to 1.08)</t>
        </r>
      </text>
    </comment>
    <comment ref="H157" authorId="0" shapeId="0" xr:uid="{215163CC-C014-4818-8B63-7B7D8DE6A8A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Zero impact was identified no significant effect
Imdad et al 2023, RR 1.01 (95% CI 0.95 to 1.08)</t>
        </r>
      </text>
    </comment>
    <comment ref="D159" authorId="0" shapeId="0" xr:uid="{DA884146-51CF-4B7D-A502-BBF2028E03F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E159" authorId="0" shapeId="0" xr:uid="{1E99163F-B789-48F4-AE6B-C9D3D3A9624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F159" authorId="0" shapeId="0" xr:uid="{E6891443-3AE3-4D49-919D-9C785B5E4AD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G159" authorId="0" shapeId="0" xr:uid="{6B9C87A4-A4E6-4B48-A86B-ECF368FC387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H159" authorId="0" shapeId="0" xr:uid="{1031C1AB-D302-4A38-9C3F-F1802508CCF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0.31 (0.20-0.49) for ORS [Munos, et al. 2010, I J Epi]
Total effect = affected fraction * effectiveness
1-RRR was used for the model</t>
        </r>
      </text>
    </comment>
    <comment ref="D161" authorId="0" shapeId="0" xr:uid="{D0B1B326-8629-4B95-A879-C087F1062BB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E161" authorId="0" shapeId="0" xr:uid="{1ED12EA9-88AE-40F7-A051-A4FC53ED45D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F161" authorId="0" shapeId="0" xr:uid="{34D58C8E-52E1-4B5D-98ED-FDF8C195939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G161" authorId="0" shapeId="0" xr:uid="{69B39CB0-3049-44E1-8FC3-B094204999F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H161" authorId="0" shapeId="0" xr:uid="{11F017CC-5E4B-44EE-A328-F9864931D3C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RRR = 0.24 (0.15-0.38) for diarrhoea mortality
1-RRR was used for the total effect</t>
        </r>
      </text>
    </comment>
    <comment ref="D163" authorId="1" shapeId="0" xr:uid="{B19F00D4-DE8C-49E9-AC98-F0BBE77CD49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DF98C925-BAB3-4853-B5FB-028B49229B3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Hofmeyr et al 2018, RR 0.17 (0.02-1.39)
RRR=1-1*0.17=0.83</t>
        </r>
      </text>
    </comment>
    <comment ref="E3" authorId="0" shapeId="0" xr:uid="{9A71D084-A2DD-4EDA-9211-F5D5AE1346E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Hofmeyr et al 2018, RR 0.17 (0.02-1.39)
RRR=1-1*0.17=0.83</t>
        </r>
      </text>
    </comment>
    <comment ref="F3" authorId="0" shapeId="0" xr:uid="{7B22FC18-B278-4AB2-BDF9-F8817A4174C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Hofmeyr et al 2018, RR 0.17 (0.02-1.39)
RRR=1-1*0.17=0.83</t>
        </r>
      </text>
    </comment>
    <comment ref="G3" authorId="0" shapeId="0" xr:uid="{AEFD8D38-12E3-4BC8-81DB-1DB99406E5E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Hofmeyr et al 2018, RR 0.17 (0.02-1.39)
RRR=1-1*0.17=0.83</t>
        </r>
      </text>
    </comment>
    <comment ref="D5" authorId="0" shapeId="0" xr:uid="{DBC8EAB4-C899-4BBC-A4E3-6534A9F2F20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= 0.41 for mortlaity from hypertensive disorders [Ronsmans et al. 2011, BMC Public Health] 
1-RR was used</t>
        </r>
      </text>
    </comment>
    <comment ref="E5" authorId="0" shapeId="0" xr:uid="{0820F85D-9E73-4A1A-B6F6-C5F5DD2CE081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0.41 for mortlaity from hypertensive disorders [Ronsmans et al. 2011, BMC Public Health] 
1-RR was used</t>
        </r>
      </text>
    </comment>
    <comment ref="F5" authorId="0" shapeId="0" xr:uid="{BCDE0D77-A36F-4E35-8550-F83F97EE1626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0.41 for mortlaity from hypertensive disorders [Ronsmans et al. 2011, BMC Public Health] 
1-RR was used</t>
        </r>
      </text>
    </comment>
    <comment ref="G5" authorId="0" shapeId="0" xr:uid="{CE31B658-B0F4-4C26-A7D3-BDCC437F45BD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0.41 for mortlaity from hypertensive disorders [Ronsmans et al. 2011, BMC Public Health] 
1-RR was used</t>
        </r>
      </text>
    </comment>
    <comment ref="D7" authorId="0" shapeId="0" xr:uid="{1A51A655-115C-46D3-8BEC-D1321F203EF7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0.41 for mortlaity from hypertensive disorders [Ronsmans et al. 2011, BMC Public Health] 
1-RR was used</t>
        </r>
      </text>
    </comment>
    <comment ref="E7" authorId="0" shapeId="0" xr:uid="{20CEB4DE-F378-42D4-AFE1-DE0F6124BCC4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0.41 for mortlaity from hypertensive disorders [Ronsmans et al. 2011, BMC Public Health] 
1-RR was used</t>
        </r>
      </text>
    </comment>
    <comment ref="F7" authorId="0" shapeId="0" xr:uid="{F289026A-BAA6-40BC-8CB3-4B50E93AE045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0.41 for mortlaity from hypertensive disorders [Ronsmans et al. 2011, BMC Public Health] 
1-RR was used</t>
        </r>
      </text>
    </comment>
    <comment ref="G7" authorId="0" shapeId="0" xr:uid="{B891291C-D76B-4BA8-A489-F5A6DD80C9AE}">
      <text>
        <r>
          <rPr>
            <b/>
            <sz val="9"/>
            <color indexed="81"/>
            <rFont val="Tahoma"/>
            <charset val="1"/>
          </rPr>
          <t>Tharindu Wickramaarachchi:</t>
        </r>
        <r>
          <rPr>
            <sz val="9"/>
            <color indexed="81"/>
            <rFont val="Tahoma"/>
            <charset val="1"/>
          </rPr>
          <t xml:space="preserve">
RR = 0.41 for mortlaity from hypertensive disorders [Ronsmans et al. 2011, BMC Public Health] 
1-RR was used</t>
        </r>
      </text>
    </comment>
    <comment ref="D12" authorId="0" shapeId="0" xr:uid="{EC946BD0-74CB-4126-AD0A-06ECB3478EB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Hofmeyr et al 2018, RR 0.17 (0.02-1.39)
RRR=1-1*0.17=0.83</t>
        </r>
      </text>
    </comment>
    <comment ref="E12" authorId="0" shapeId="0" xr:uid="{541E11DF-9974-4387-8BC9-BDDAECDA040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Hofmeyr et al 2018, RR 0.17 (0.02-1.39)
RRR=1-1*0.17=0.83</t>
        </r>
      </text>
    </comment>
    <comment ref="F12" authorId="0" shapeId="0" xr:uid="{1AABDF78-4D8B-4FC7-97DD-58CBEADBE7BA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Hofmeyr et al 2018, RR 0.17 (0.02-1.39)
RRR=1-1*0.17=0.83</t>
        </r>
      </text>
    </comment>
    <comment ref="G12" authorId="0" shapeId="0" xr:uid="{5CBA35A5-780D-433D-BC55-B72A13DBD93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Hofmeyr et al 2018, RR 0.17 (0.02-1.39)
RRR=1-1*0.17=0.83</t>
        </r>
      </text>
    </comment>
    <comment ref="D21" authorId="0" shapeId="0" xr:uid="{27471D75-5386-4823-96A1-95168EDC6FA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Hofmeyr et al 2018, RR 0.17 (0.02-1.39)
RRR=1-1*0.17=0.83</t>
        </r>
      </text>
    </comment>
    <comment ref="E21" authorId="0" shapeId="0" xr:uid="{79696A72-1F7B-4916-A4C3-09F82414EB4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Hofmeyr et al 2018, RR 0.17 (0.02-1.39)
RRR=1-1*0.17=0.83</t>
        </r>
      </text>
    </comment>
    <comment ref="F21" authorId="0" shapeId="0" xr:uid="{B92DFDBB-68C7-41E1-931A-A5F42F0631F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Hofmeyr et al 2018, RR 0.17 (0.02-1.39)
RRR=1-1*0.17=0.83</t>
        </r>
      </text>
    </comment>
    <comment ref="G21" authorId="0" shapeId="0" xr:uid="{75DCCE96-0ADD-4B65-B69A-0B01405DC1A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6D6E53CF-EB39-409E-8E71-4041F43170D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World Bank Group: Population Estimates and Projections. Accessed 11 Sep 2019 from: https://datacatalog.worldbank.org/dataset/population-estimates-and-projections.</t>
        </r>
      </text>
    </comment>
    <comment ref="C2" authorId="0" shapeId="0" xr:uid="{C9400710-8EDA-4CCD-85CC-802427F5D25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World Bank Group: Population Estimates and Projections. Accessed 11 Sep 2019 from: https://datacatalog.worldbank.org/dataset/population-estimates-and-projections.</t>
        </r>
      </text>
    </comment>
    <comment ref="D2" authorId="0" shapeId="0" xr:uid="{8E57F324-D57F-4FB0-A81F-2BDA531DD0A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World Bank Group: Population Estimates and Projections. Accessed 11 Sep 2019 from: https://datacatalog.worldbank.org/dataset/population-estimates-and-projections.</t>
        </r>
      </text>
    </comment>
    <comment ref="E2" authorId="0" shapeId="0" xr:uid="{4C87872F-6AFD-4441-93B3-24C86013684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World Bank Group: Population Estimates and Projections. Accessed 11 Sep 2019 from: https://datacatalog.worldbank.org/dataset/population-estimates-and-projections.</t>
        </r>
      </text>
    </comment>
    <comment ref="F2" authorId="0" shapeId="0" xr:uid="{FB194171-417B-47B1-B8DE-96225E4B3FC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4D9508E4-3E3A-45E3-8A01-8E68747F377C}">
      <text>
        <r>
          <rPr>
            <sz val="10"/>
            <color rgb="FF000000"/>
            <rFont val="Arial"/>
            <family val="2"/>
          </rPr>
          <t>Nick Scott:
LiST</t>
        </r>
      </text>
    </comment>
    <comment ref="C14" authorId="0" shapeId="0" xr:uid="{DC12F367-2FD5-4B90-A418-2DD3191BC156}">
      <text>
        <r>
          <rPr>
            <sz val="10"/>
            <color rgb="FF000000"/>
            <rFont val="Arial"/>
            <family val="2"/>
          </rPr>
          <t>Nick Scott:
LiST</t>
        </r>
      </text>
    </comment>
    <comment ref="D14" authorId="0" shapeId="0" xr:uid="{8456193B-7733-4063-87C1-B10D29FF700A}">
      <text>
        <r>
          <rPr>
            <sz val="10"/>
            <color rgb="FF000000"/>
            <rFont val="Arial"/>
            <family val="2"/>
          </rPr>
          <t>Nick Scott:
LiST</t>
        </r>
      </text>
    </comment>
    <comment ref="E14" authorId="0" shapeId="0" xr:uid="{C5B64C1E-4018-4E5F-8E68-12E1964AA872}">
      <text>
        <r>
          <rPr>
            <sz val="10"/>
            <color rgb="FF000000"/>
            <rFont val="Arial"/>
            <family val="2"/>
          </rPr>
          <t>Nick Scott:
LiST</t>
        </r>
      </text>
    </comment>
    <comment ref="F14" authorId="0" shapeId="0" xr:uid="{1BA9FC7A-A272-478D-AA75-55B0A4E61BE8}">
      <text>
        <r>
          <rPr>
            <sz val="10"/>
            <color rgb="FF000000"/>
            <rFont val="Arial"/>
            <family val="2"/>
          </rPr>
          <t>Nick Scott:
LiST</t>
        </r>
      </text>
    </comment>
    <comment ref="C26" authorId="0" shapeId="0" xr:uid="{C7AF9B48-7758-47F4-8E61-0213812BBDB8}">
      <text>
        <r>
          <rPr>
            <sz val="10"/>
            <color rgb="FF000000"/>
            <rFont val="Arial"/>
            <family val="2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91B3F9DB-E9E3-40B7-9BA7-35CADB4B5CF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5" authorId="0" shapeId="0" xr:uid="{D7CC1021-585F-40CE-830E-83E2D8294D5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14" authorId="0" shapeId="0" xr:uid="{71BAB175-3374-478C-BB41-C35F44216E51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Placeholder</t>
        </r>
      </text>
    </comment>
    <comment ref="H14" authorId="0" shapeId="0" xr:uid="{2AE246E8-C9D9-496D-88C2-49B14DCF93D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L14" authorId="0" shapeId="0" xr:uid="{050126A7-634D-45D6-B706-B5E22007580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ACCCFA8B-E323-4766-8CFA-7F81C843D57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B2" authorId="0" shapeId="0" xr:uid="{CCF61131-8AC9-4B46-BF10-FA0771A3F72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D2" authorId="0" shapeId="0" xr:uid="{DFF887AC-8D08-423F-8297-B674F3B7241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All unit cost estimates are placeholders, derived from Scott et al. BMC medicine, 18(1), 1-19.
If unknown, set to 99 .</t>
        </r>
      </text>
    </comment>
    <comment ref="B3" authorId="0" shapeId="0" xr:uid="{78B9D186-514F-4590-B96E-2C149D246F4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" authorId="0" shapeId="0" xr:uid="{A3945248-AEAC-45C6-814F-DC7F0D3CDDA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B5" authorId="0" shapeId="0" xr:uid="{9B1C42D0-1012-4E12-AA5C-623771FF540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B6" authorId="0" shapeId="0" xr:uid="{64A1593F-E4D9-4580-B882-F1634D8356D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B7" authorId="0" shapeId="0" xr:uid="{7F9F9590-B9BB-4891-BA96-396BA11696A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B8" authorId="0" shapeId="0" xr:uid="{A46890E4-119A-4775-A98D-677A0320C6D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B9" authorId="0" shapeId="0" xr:uid="{8CB5A429-C283-4FA0-83B8-C8247ED2DDA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B10" authorId="0" shapeId="0" xr:uid="{F2CDEF8B-71AC-463D-AFDB-25F7B4FC3D0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11" authorId="0" shapeId="0" xr:uid="{75F35F22-C07D-4146-9A2F-33C96949AD1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More data required to divide "IFAS (community)" further. Community intervention assumed to represent all modalities as a placeholder</t>
        </r>
      </text>
    </comment>
    <comment ref="B12" authorId="0" shapeId="0" xr:uid="{6ADEA15B-989D-4614-85CD-3DADE17F4FA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More data required to divide "IFAS (community)" further. Community intervention assumed to represent all modalities as a placeholder</t>
        </r>
      </text>
    </comment>
    <comment ref="B13" authorId="0" shapeId="0" xr:uid="{B57D2D91-F197-44D8-9A5D-59EC88A58C9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More data required to divide "IFAS (community)" further. Community intervention assumed to represent all modalities as a placeholder</t>
        </r>
      </text>
    </comment>
    <comment ref="B14" authorId="0" shapeId="0" xr:uid="{DB55BF85-267C-4E03-99C9-C26C853013E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15" authorId="0" shapeId="0" xr:uid="{7B1BFCE8-706F-4DCA-BF37-73CCAB82300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More data required to divide "IFAS for pregnant women (community)" further. Community intervention assumed to represent all modalities as a placeholder</t>
        </r>
      </text>
    </comment>
    <comment ref="B16" authorId="0" shapeId="0" xr:uid="{A2D8CAB1-52F5-4EBA-BE8F-1A96A0AA7A4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17" authorId="0" shapeId="0" xr:uid="{FA4FCE81-B3E4-4A04-BC34-71B164C415F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LiST, "Iron fortification"</t>
        </r>
      </text>
    </comment>
    <comment ref="B18" authorId="0" shapeId="0" xr:uid="{B91F89D9-B4F6-43FB-83CD-730CA3F149C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LiST; breastfeeding promotion</t>
        </r>
      </text>
    </comment>
    <comment ref="B19" authorId="0" shapeId="0" xr:uid="{3C63ED63-FD0C-4C9C-954D-813D7CEF38D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LiST; complementary feeding education</t>
        </r>
      </text>
    </comment>
    <comment ref="B20" authorId="0" shapeId="0" xr:uid="{A704C596-6F00-4B4C-AC5D-410BC13316F1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Not being used</t>
        </r>
      </text>
    </comment>
    <comment ref="B21" authorId="0" shapeId="0" xr:uid="{23DE1BF5-74B0-43A5-9B40-4F1B61DD99C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22" authorId="0" shapeId="0" xr:uid="{FEF41630-7FAB-4202-A229-FA207E564EC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B24" authorId="0" shapeId="0" xr:uid="{DE2B23AC-828B-477D-BF9B-AD5681D269F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25" authorId="0" shapeId="0" xr:uid="{973FF5A5-8D81-4488-8C0D-4731DE2F84E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Not being used</t>
        </r>
      </text>
    </comment>
    <comment ref="B26" authorId="0" shapeId="0" xr:uid="{8FB79D94-CD65-4505-AEFF-75226EA2ED6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27" authorId="0" shapeId="0" xr:uid="{7ED36DE6-2EBC-477D-B6B7-F9A49A05C92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28" authorId="0" shapeId="0" xr:uid="{D2C34E77-836A-491E-849D-7FE7E4C28BC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D28" authorId="0" shapeId="0" xr:uid="{2F7BD74F-C280-47E4-9229-C2A7516CC104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B29" authorId="0" shapeId="0" xr:uid="{2F58B4B0-7D6B-4FB7-9AAB-AC757D2BB3B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30" authorId="0" shapeId="0" xr:uid="{1F2A5D54-F95C-44B8-BC05-087A3062074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Missing</t>
        </r>
      </text>
    </comment>
    <comment ref="D30" authorId="0" shapeId="0" xr:uid="{53D8C0D9-EFFF-40D5-B354-631EAE2708A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Unknown</t>
        </r>
      </text>
    </comment>
    <comment ref="B31" authorId="0" shapeId="0" xr:uid="{91ECE170-8043-4957-BD8E-6FAB1ECE47F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D31" authorId="0" shapeId="0" xr:uid="{8E09005A-7BF0-4106-8E9B-95654FDA13DF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B32" authorId="0" shapeId="0" xr:uid="{757AB1E0-CF18-46F5-810C-43CC039DCF6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33" authorId="0" shapeId="0" xr:uid="{B3FCE57A-9B8F-48CF-817A-F1EEAF39EBC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D33" authorId="0" shapeId="0" xr:uid="{C973C699-225F-4145-8B16-01EBF519925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Unknown</t>
        </r>
      </text>
    </comment>
    <comment ref="B34" authorId="0" shapeId="0" xr:uid="{55348DD8-1CAF-49AD-B1A6-EFCE352756F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D34" authorId="0" shapeId="0" xr:uid="{1FE05D10-6FC8-41B7-BAEB-15EF275086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Unknown</t>
        </r>
      </text>
    </comment>
    <comment ref="B35" authorId="0" shapeId="0" xr:uid="{02D8D2D6-0B6A-4CF5-B80F-9D6CD440E97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Not being used</t>
        </r>
      </text>
    </comment>
    <comment ref="D35" authorId="0" shapeId="0" xr:uid="{58187B32-FFEF-4CE8-ACDE-926365B80CD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Unknown</t>
        </r>
      </text>
    </comment>
    <comment ref="B36" authorId="0" shapeId="0" xr:uid="{981EE6A0-E2CA-46DD-A6DF-8BD04A0F9B1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D36" authorId="0" shapeId="0" xr:uid="{759FF38C-C5A9-4565-AD55-A16E06A5753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Unknown</t>
        </r>
      </text>
    </comment>
    <comment ref="B37" authorId="0" shapeId="0" xr:uid="{957E19BE-D8E0-4F00-A5E4-E77A57BBCE5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D37" authorId="0" shapeId="0" xr:uid="{CC9944E5-D0DC-4B5F-8A71-2EACDD7A9F6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Unknown</t>
        </r>
      </text>
    </comment>
    <comment ref="B38" authorId="0" shapeId="0" xr:uid="{8D68DFF1-8805-4342-ADD5-50CD904E991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D38" authorId="0" shapeId="0" xr:uid="{1A3DC88E-28D2-4120-9740-4C5666905FEA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B39" authorId="0" shapeId="0" xr:uid="{A2C36E77-37E7-40A0-9D12-BBE04D4890F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8A55B1A6-998D-42DE-B0E4-F240F12DC06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converted to an OR using BF prev.
Lassi et al 2019, EIBF RR 1.56 (1.37-1.77)</t>
        </r>
      </text>
    </comment>
    <comment ref="D6" authorId="0" shapeId="0" xr:uid="{695349C9-DC3A-4988-B509-C748CE291342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converted to an OR using BF prev.
Lassi et al 2019, EIBF RR 1.56 (1.37-1.77)</t>
        </r>
      </text>
    </comment>
    <comment ref="E8" authorId="0" shapeId="0" xr:uid="{D5BD5909-BA19-4A55-BCEF-C90FE7E12CF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converted to an OR using BF prev.
Lassi et al 2019, EIBF RR 1.56 (1.37-1.77)</t>
        </r>
      </text>
    </comment>
    <comment ref="E9" authorId="0" shapeId="0" xr:uid="{7F108112-2A44-49C5-ACE9-3731A187C628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converted to an OR using BF prev.
Lassi et al 2019, EIBF RR 1.56 (1.37-1.77)</t>
        </r>
      </text>
    </comment>
    <comment ref="F11" authorId="0" shapeId="0" xr:uid="{934311F3-3119-4762-A57B-B5D8D98FBE7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Mahumud et al 2022, EBF OR 1.73 (1.35-2.11</t>
        </r>
      </text>
    </comment>
    <comment ref="F12" authorId="0" shapeId="0" xr:uid="{CB0B6DF7-1160-43EE-9BA1-46B5A8F8A37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Mahumud et al 2022, EBF OR 1.73 (1.35-2.11</t>
        </r>
      </text>
    </comment>
    <comment ref="G14" authorId="0" shapeId="0" xr:uid="{F90F950A-4BED-41DD-B48B-9332BFFD40C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Mahumud et al 2022, EBF OR 1.73 (1.35-2.11</t>
        </r>
      </text>
    </comment>
    <comment ref="G15" authorId="0" shapeId="0" xr:uid="{611286D5-4A2C-4A35-A282-958F6464EEDF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Mahumud et al 2022, EBF OR 1.73 (1.35-2.11</t>
        </r>
      </text>
    </comment>
    <comment ref="F28" authorId="0" shapeId="0" xr:uid="{B25FC505-4665-46A5-9225-26659F16396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No statistically significant effect directly
Lassi et al 2020, RR 0.50 (0.18-1.40) &amp; HAZ SMD 0.29 (0.04, 0.54 )</t>
        </r>
      </text>
    </comment>
    <comment ref="F29" authorId="0" shapeId="0" xr:uid="{DA1E1D5C-DFEF-4A4B-A104-119FF2140CA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No statistically significant effect directly
Lassi et al 2020, RR 0.50 (0.18-1.40) &amp; HAZ SMD 0.29 (0.04, 0.54 )</t>
        </r>
      </text>
    </comment>
    <comment ref="G31" authorId="0" shapeId="0" xr:uid="{4DAD8BF0-3624-489E-B2A6-E7727833D9DB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No statistically significant effect directly
Lassi et al 2020, RR 0.50 (0.18-1.40) &amp; HAZ SMD 0.29 (0.04, 0.54 )</t>
        </r>
      </text>
    </comment>
    <comment ref="G32" authorId="0" shapeId="0" xr:uid="{B1000665-B1E0-4756-B8D6-1B1420AC591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No statistically significant effect directly
Lassi et al 2020, RR 0.50 (0.18-1.40) &amp; HAZ SMD 0.29 (0.04, 0.54 )</t>
        </r>
      </text>
    </comment>
    <comment ref="A36" authorId="1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D58" authorId="0" shapeId="0" xr:uid="{12A87525-2B0D-4F70-84D5-4E25DDC554D0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converted to an OR using BF prev.
Lassi et al 2019, EIBF RR 1.56 (1.37-1.77)</t>
        </r>
      </text>
    </comment>
    <comment ref="D59" authorId="0" shapeId="0" xr:uid="{DCB559FF-6A2C-48DA-9C20-C70B099FF45D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converted to an OR using BF prev.
Lassi et al 2019, EIBF RR 1.56 (1.37-1.77)</t>
        </r>
      </text>
    </comment>
    <comment ref="E61" authorId="0" shapeId="0" xr:uid="{EF97059A-88CD-43C7-9247-D17B80D2BA53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converted to an OR using BF prev.
Lassi et al 2019, EIBF RR 1.56 (1.37-1.77)</t>
        </r>
      </text>
    </comment>
    <comment ref="E62" authorId="0" shapeId="0" xr:uid="{B43DB696-18D2-4F4E-954F-3B1B8C22117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converted to an OR using BF prev.
Lassi et al 2019, EIBF RR 1.56 (1.37-1.77)</t>
        </r>
      </text>
    </comment>
    <comment ref="F64" authorId="0" shapeId="0" xr:uid="{4F6AC7D6-DAC7-40F6-8960-A3CF48CE75F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Mahumud et al 2022, EBF OR 1.73 (1.35-2.11) </t>
        </r>
      </text>
    </comment>
    <comment ref="F65" authorId="0" shapeId="0" xr:uid="{F2191B0D-8AF1-4732-9B04-12866F3B96D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Mahumud et al 2022, EBF OR 1.73 (1.35-2.11) </t>
        </r>
      </text>
    </comment>
    <comment ref="G67" authorId="0" shapeId="0" xr:uid="{62DC9D77-0A4F-4189-8AC6-B11C119B50E1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Mahumud et al 2022, EBF OR 1.73 (1.35-2.11) </t>
        </r>
      </text>
    </comment>
    <comment ref="G68" authorId="0" shapeId="0" xr:uid="{8829626C-DD33-463A-9EEA-F0B6B10881A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Mahumud et al 2022, EBF OR 1.73 (1.35-2.11) </t>
        </r>
      </text>
    </comment>
    <comment ref="A89" authorId="1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D111" authorId="0" shapeId="0" xr:uid="{E2E07AF9-EA98-4B4C-A78C-C829E540CB4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converted to an OR using BF prev.
Lassi et al 2019, EIBF RR 1.56 (1.37-1.77)</t>
        </r>
      </text>
    </comment>
    <comment ref="D112" authorId="0" shapeId="0" xr:uid="{A289D11B-EF43-4AB5-B328-20A4EC971B9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converted to an OR using BF prev.
Lassi et al 2019, EIBF RR 1.56 (1.37-1.77)</t>
        </r>
      </text>
    </comment>
    <comment ref="E114" authorId="0" shapeId="0" xr:uid="{629118D8-06DA-4C5F-A790-8C0AAC5F189C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converted to an OR using BF prev.
Lassi et al 2019, EIBF RR 1.56 (1.37-1.77)</t>
        </r>
      </text>
    </comment>
    <comment ref="E115" authorId="0" shapeId="0" xr:uid="{B172F927-A597-4694-9034-537B5C5C8316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RR converted to an OR using BF prev.
Lassi et al 2019, EIBF RR 1.56 (1.37-1.77)</t>
        </r>
      </text>
    </comment>
    <comment ref="F117" authorId="0" shapeId="0" xr:uid="{1208C5D4-F0B8-4078-8F44-E3AEBC531CD7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Mahumud et al 2022, EBF OR 1.73 (1.35-2.11) </t>
        </r>
      </text>
    </comment>
    <comment ref="F118" authorId="0" shapeId="0" xr:uid="{AA909F86-3EF2-4E7B-87FF-06C3D4FE6C89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Mahumud et al 2022, EBF OR 1.73 (1.35-2.11) </t>
        </r>
      </text>
    </comment>
    <comment ref="G120" authorId="0" shapeId="0" xr:uid="{19ED0103-E2E6-4CFE-B598-FC0BED4B5ED4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Mahumud et al 2022, EBF OR 1.73 (1.35-2.11) </t>
        </r>
      </text>
    </comment>
    <comment ref="G121" authorId="0" shapeId="0" xr:uid="{1DB7DC00-4486-4245-A40E-282B3E14788E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Mahumud et al 2022, EBF OR 1.73 (1.35-2.11) </t>
        </r>
      </text>
    </comment>
    <comment ref="A125" authorId="0" shapeId="0" xr:uid="{A46685C5-1E1A-49D6-A03B-FAD21AA4A9D5}">
      <text>
        <r>
          <rPr>
            <b/>
            <sz val="9"/>
            <color indexed="81"/>
            <rFont val="Tahoma"/>
            <family val="2"/>
          </rPr>
          <t>Tharindu Wickramaarachchi:</t>
        </r>
        <r>
          <rPr>
            <sz val="9"/>
            <color indexed="81"/>
            <rFont val="Tahoma"/>
            <family val="2"/>
          </rPr>
          <t xml:space="preserve">
Upper boundary for the impact means that the point estimate of the OR should be lower</t>
        </r>
      </text>
    </comment>
    <comment ref="A142" authorId="1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<sst xmlns="http://schemas.openxmlformats.org/spreadsheetml/2006/main" count="2092" uniqueCount="337">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</sst>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  <numFmt numFmtId="169" formatCode="#,##0.0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3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4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9" fontId="4" fillId="2" borderId="1" xfId="10" applyNumberFormat="1" applyFont="1" applyFill="1" applyBorder="1" applyAlignment="1" applyProtection="1">
      <protection locked="0"/>
    </xf>
    <xf numFmtId="9" fontId="3" fillId="2" borderId="1" xfId="10" applyFont="1" applyFill="1" applyBorder="1" applyProtection="1">
      <protection locked="0"/>
    </xf>
    <xf numFmtId="167" fontId="4" fillId="2" borderId="1" xfId="0" applyNumberFormat="1" applyFont="1" applyFill="1" applyBorder="1" applyProtection="1">
      <protection locked="0"/>
    </xf>
    <xf numFmtId="167" fontId="3" fillId="2" borderId="1" xfId="0" applyNumberFormat="1" applyFont="1" applyFill="1" applyBorder="1" applyAlignment="1" applyProtection="1">
      <alignment horizontal="right"/>
      <protection locked="0"/>
    </xf>
    <xf numFmtId="0" fontId="25" fillId="0" borderId="0" xfId="0" applyFont="1" applyAlignment="1">
      <alignment horizontal="right" wrapText="1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35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16384" width="14.453125" style="8"/>
  </cols>
  <sheetData>
    <row r="1" spans="1:3" ht="15.9" customHeight="1" x14ac:dyDescent="0.3">
      <c r="A1" s="1" t="s">
        <v>13</v>
      </c>
      <c r="B1" s="31" t="s">
        <v>5</v>
      </c>
      <c r="C1" s="31" t="s">
        <v>66</v>
      </c>
    </row>
    <row r="2" spans="1:3" ht="15.9" customHeight="1" x14ac:dyDescent="0.3">
      <c r="A2" s="8" t="s">
        <v>14</v>
      </c>
      <c r="B2" s="31"/>
      <c r="C2" s="31"/>
    </row>
    <row r="3" spans="1:3" ht="15.9" customHeight="1" x14ac:dyDescent="0.3">
      <c r="A3" s="1"/>
      <c r="B3" s="5" t="s">
        <v>15</v>
      </c>
      <c r="C3" s="49">
        <v>2021</v>
      </c>
    </row>
    <row r="4" spans="1:3" ht="15.9" customHeight="1" x14ac:dyDescent="0.3">
      <c r="A4" s="1"/>
      <c r="B4" s="5" t="s">
        <v>16</v>
      </c>
      <c r="C4" s="50">
        <v>2030</v>
      </c>
    </row>
    <row r="5" spans="1:3" ht="15.9" customHeight="1" x14ac:dyDescent="0.3">
      <c r="A5" s="1"/>
      <c r="B5" s="31"/>
      <c r="C5" s="31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51"/>
    </row>
    <row r="8" spans="1:3" ht="15" customHeight="1" x14ac:dyDescent="0.25">
      <c r="B8" s="5" t="s">
        <v>19</v>
      </c>
      <c r="C8" s="52"/>
    </row>
    <row r="9" spans="1:3" ht="15" customHeight="1" x14ac:dyDescent="0.25">
      <c r="B9" s="5" t="s">
        <v>20</v>
      </c>
      <c r="C9" s="53"/>
    </row>
    <row r="10" spans="1:3" ht="15" customHeight="1" x14ac:dyDescent="0.25">
      <c r="B10" s="5" t="s">
        <v>21</v>
      </c>
      <c r="C10" s="53"/>
    </row>
    <row r="11" spans="1:3" ht="15" customHeight="1" x14ac:dyDescent="0.25">
      <c r="B11" s="5" t="s">
        <v>22</v>
      </c>
      <c r="C11" s="53"/>
    </row>
    <row r="12" spans="1:3" ht="15" customHeight="1" x14ac:dyDescent="0.25">
      <c r="B12" s="5" t="s">
        <v>23</v>
      </c>
      <c r="C12" s="53"/>
    </row>
    <row r="13" spans="1:3" ht="15" customHeight="1" x14ac:dyDescent="0.25">
      <c r="B13" s="5" t="s">
        <v>24</v>
      </c>
      <c r="C13" s="53"/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53"/>
    </row>
    <row r="17" spans="1:3" ht="15" customHeight="1" x14ac:dyDescent="0.25">
      <c r="B17" s="5" t="s">
        <v>27</v>
      </c>
      <c r="C17" s="53"/>
    </row>
    <row r="18" spans="1:3" ht="15" customHeight="1" x14ac:dyDescent="0.25">
      <c r="B18" s="5" t="s">
        <v>28</v>
      </c>
      <c r="C18" s="53"/>
    </row>
    <row r="19" spans="1:3" ht="15" customHeight="1" x14ac:dyDescent="0.25">
      <c r="B19" s="5" t="s">
        <v>29</v>
      </c>
      <c r="C19" s="53"/>
    </row>
    <row r="20" spans="1:3" ht="15" customHeight="1" x14ac:dyDescent="0.25">
      <c r="B20" s="5" t="s">
        <v>30</v>
      </c>
      <c r="C20" s="54">
        <f>1-frac_rice-frac_wheat-frac_maize</f>
        <v>1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53"/>
    </row>
    <row r="24" spans="1:3" ht="15" customHeight="1" x14ac:dyDescent="0.25">
      <c r="B24" s="15" t="s">
        <v>33</v>
      </c>
      <c r="C24" s="53"/>
    </row>
    <row r="25" spans="1:3" ht="15" customHeight="1" x14ac:dyDescent="0.25">
      <c r="B25" s="15" t="s">
        <v>34</v>
      </c>
      <c r="C25" s="53"/>
    </row>
    <row r="26" spans="1:3" ht="15" customHeight="1" x14ac:dyDescent="0.25">
      <c r="B26" s="15" t="s">
        <v>35</v>
      </c>
      <c r="C26" s="53"/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53"/>
    </row>
    <row r="30" spans="1:3" ht="14.25" customHeight="1" x14ac:dyDescent="0.25">
      <c r="B30" s="25" t="s">
        <v>38</v>
      </c>
      <c r="C30" s="116"/>
    </row>
    <row r="31" spans="1:3" ht="14.25" customHeight="1" x14ac:dyDescent="0.25">
      <c r="B31" s="25" t="s">
        <v>39</v>
      </c>
      <c r="C31" s="116"/>
    </row>
    <row r="32" spans="1:3" ht="14.25" customHeight="1" x14ac:dyDescent="0.25">
      <c r="B32" s="25" t="s">
        <v>40</v>
      </c>
      <c r="C32" s="116"/>
    </row>
    <row r="33" spans="1:5" ht="13" x14ac:dyDescent="0.25">
      <c r="B33" s="27" t="s">
        <v>41</v>
      </c>
      <c r="C33" s="56">
        <f>SUM(C29:C32)</f>
        <v>0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51"/>
    </row>
    <row r="38" spans="1:5" ht="15" customHeight="1" x14ac:dyDescent="0.25">
      <c r="B38" s="11" t="s">
        <v>45</v>
      </c>
      <c r="C38" s="51"/>
      <c r="D38" s="12"/>
      <c r="E38" s="13"/>
    </row>
    <row r="39" spans="1:5" ht="15" customHeight="1" x14ac:dyDescent="0.25">
      <c r="B39" s="11" t="s">
        <v>46</v>
      </c>
      <c r="C39" s="51"/>
      <c r="D39" s="12"/>
      <c r="E39" s="12"/>
    </row>
    <row r="40" spans="1:5" ht="15" customHeight="1" x14ac:dyDescent="0.25">
      <c r="B40" s="11" t="s">
        <v>47</v>
      </c>
      <c r="C40" s="117"/>
    </row>
    <row r="41" spans="1:5" ht="15" customHeight="1" x14ac:dyDescent="0.25">
      <c r="B41" s="11" t="s">
        <v>48</v>
      </c>
      <c r="C41" s="53"/>
    </row>
    <row r="42" spans="1:5" ht="15" customHeight="1" x14ac:dyDescent="0.25">
      <c r="B42" s="11" t="s">
        <v>49</v>
      </c>
      <c r="C42" s="51"/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53"/>
      <c r="D45" s="12"/>
    </row>
    <row r="46" spans="1:5" ht="15.75" customHeight="1" x14ac:dyDescent="0.25">
      <c r="B46" s="11" t="s">
        <v>52</v>
      </c>
      <c r="C46" s="53"/>
      <c r="D46" s="12"/>
    </row>
    <row r="47" spans="1:5" ht="15.75" customHeight="1" x14ac:dyDescent="0.25">
      <c r="B47" s="11" t="s">
        <v>53</v>
      </c>
      <c r="C47" s="53"/>
      <c r="D47" s="12"/>
      <c r="E47" s="13"/>
    </row>
    <row r="48" spans="1:5" ht="15" customHeight="1" x14ac:dyDescent="0.25">
      <c r="B48" s="11" t="s">
        <v>54</v>
      </c>
      <c r="C48" s="54">
        <f>1-term_SGA-preterm_AGA-preterm_SGA</f>
        <v>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17"/>
      <c r="D51" s="12"/>
    </row>
    <row r="52" spans="1:4" ht="15" customHeight="1" x14ac:dyDescent="0.25">
      <c r="B52" s="11" t="s">
        <v>57</v>
      </c>
      <c r="C52" s="117"/>
    </row>
    <row r="53" spans="1:4" ht="15.75" customHeight="1" x14ac:dyDescent="0.25">
      <c r="B53" s="11" t="s">
        <v>58</v>
      </c>
      <c r="C53" s="117"/>
    </row>
    <row r="54" spans="1:4" ht="15.75" customHeight="1" x14ac:dyDescent="0.25">
      <c r="B54" s="11" t="s">
        <v>59</v>
      </c>
      <c r="C54" s="117"/>
    </row>
    <row r="55" spans="1:4" ht="15.75" customHeight="1" x14ac:dyDescent="0.25">
      <c r="B55" s="11" t="s">
        <v>60</v>
      </c>
      <c r="C55" s="117"/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53"/>
    </row>
    <row r="59" spans="1:4" ht="15.75" customHeight="1" x14ac:dyDescent="0.25">
      <c r="B59" s="11" t="s">
        <v>63</v>
      </c>
      <c r="C59" s="53"/>
    </row>
    <row r="60" spans="1:4" ht="15.75" customHeight="1" x14ac:dyDescent="0.25">
      <c r="B60" s="11" t="s">
        <v>64</v>
      </c>
      <c r="C60" s="53"/>
    </row>
    <row r="61" spans="1:4" ht="15.75" customHeight="1" x14ac:dyDescent="0.25">
      <c r="B61" s="11" t="s">
        <v>65</v>
      </c>
      <c r="C61" s="53"/>
    </row>
    <row r="62" spans="1:4" ht="15.75" customHeight="1" x14ac:dyDescent="0.25">
      <c r="B62" s="11" t="s">
        <v>67</v>
      </c>
      <c r="C62" s="52"/>
    </row>
    <row r="63" spans="1:4" ht="15.75" customHeight="1" x14ac:dyDescent="0.3">
      <c r="A63" s="4"/>
    </row>
  </sheetData>
  <sheetProtection algorithmName="SHA-512" hashValue="rCejhBhwvHPaaybbh0aYnDljmboFfu1rCLLlLF6pHK321YWcSCR1BLZmkRB2wXeRV/HBe8urlByPV4kkPYlkDg==" saltValue="kQACcP6JyMZo5GD1D+Q0h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40" customWidth="1"/>
    <col min="2" max="2" width="20" style="28" customWidth="1"/>
    <col min="3" max="3" width="20.453125" style="28" customWidth="1"/>
    <col min="4" max="4" width="20.08984375" style="28" customWidth="1"/>
    <col min="5" max="5" width="36.36328125" style="28" bestFit="1" customWidth="1"/>
    <col min="6" max="6" width="23" style="28" bestFit="1" customWidth="1"/>
    <col min="7" max="7" width="22.6328125" style="28" bestFit="1" customWidth="1"/>
    <col min="8" max="16384" width="14.453125" style="28"/>
  </cols>
  <sheetData>
    <row r="1" spans="1:7" ht="26" x14ac:dyDescent="0.3">
      <c r="A1" s="42" t="s">
        <v>160</v>
      </c>
      <c r="B1" s="41" t="str">
        <f>"Couverture de l'année de référence ("&amp;start_year&amp;")"</f>
        <v>Couverture de l'année de référence (2021)</v>
      </c>
      <c r="C1" s="41" t="s">
        <v>166</v>
      </c>
      <c r="D1" s="41" t="s">
        <v>202</v>
      </c>
      <c r="E1" s="41" t="s">
        <v>167</v>
      </c>
      <c r="F1" s="41" t="s">
        <v>203</v>
      </c>
      <c r="G1" s="41" t="s">
        <v>204</v>
      </c>
    </row>
    <row r="2" spans="1:7" ht="15.75" customHeight="1" x14ac:dyDescent="0.25">
      <c r="A2" s="40" t="s">
        <v>168</v>
      </c>
      <c r="B2" s="53"/>
      <c r="C2" s="113">
        <v>0.95</v>
      </c>
      <c r="D2" s="114"/>
      <c r="E2" s="65" t="s">
        <v>201</v>
      </c>
      <c r="F2" s="113">
        <v>1</v>
      </c>
      <c r="G2" s="113">
        <v>1</v>
      </c>
    </row>
    <row r="3" spans="1:7" ht="15.75" customHeight="1" x14ac:dyDescent="0.25">
      <c r="A3" s="40" t="s">
        <v>169</v>
      </c>
      <c r="B3" s="53"/>
      <c r="C3" s="113">
        <v>0.95</v>
      </c>
      <c r="D3" s="114"/>
      <c r="E3" s="65" t="s">
        <v>201</v>
      </c>
      <c r="F3" s="113">
        <v>1</v>
      </c>
      <c r="G3" s="113">
        <v>1</v>
      </c>
    </row>
    <row r="4" spans="1:7" ht="15.75" customHeight="1" x14ac:dyDescent="0.25">
      <c r="A4" s="40" t="s">
        <v>170</v>
      </c>
      <c r="B4" s="118"/>
      <c r="C4" s="113">
        <v>0.95</v>
      </c>
      <c r="D4" s="114"/>
      <c r="E4" s="65" t="s">
        <v>201</v>
      </c>
      <c r="F4" s="113">
        <v>1</v>
      </c>
      <c r="G4" s="113">
        <v>1</v>
      </c>
    </row>
    <row r="5" spans="1:7" ht="15.75" customHeight="1" x14ac:dyDescent="0.25">
      <c r="A5" s="40" t="s">
        <v>171</v>
      </c>
      <c r="B5" s="118"/>
      <c r="C5" s="113">
        <v>0.95</v>
      </c>
      <c r="D5" s="114"/>
      <c r="E5" s="65" t="s">
        <v>201</v>
      </c>
      <c r="F5" s="113">
        <v>1</v>
      </c>
      <c r="G5" s="113">
        <v>1</v>
      </c>
    </row>
    <row r="6" spans="1:7" ht="15.75" customHeight="1" x14ac:dyDescent="0.25">
      <c r="A6" s="40" t="s">
        <v>172</v>
      </c>
      <c r="B6" s="118"/>
      <c r="C6" s="113">
        <v>0.95</v>
      </c>
      <c r="D6" s="114"/>
      <c r="E6" s="65" t="s">
        <v>201</v>
      </c>
      <c r="F6" s="113">
        <v>1</v>
      </c>
      <c r="G6" s="113">
        <v>1</v>
      </c>
    </row>
    <row r="7" spans="1:7" ht="15.75" customHeight="1" x14ac:dyDescent="0.25">
      <c r="A7" s="40" t="s">
        <v>173</v>
      </c>
      <c r="B7" s="118"/>
      <c r="C7" s="113">
        <v>0.95</v>
      </c>
      <c r="D7" s="114"/>
      <c r="E7" s="65" t="s">
        <v>201</v>
      </c>
      <c r="F7" s="113">
        <v>1</v>
      </c>
      <c r="G7" s="113">
        <v>1</v>
      </c>
    </row>
    <row r="8" spans="1:7" ht="15.75" customHeight="1" x14ac:dyDescent="0.25">
      <c r="A8" s="40" t="s">
        <v>174</v>
      </c>
      <c r="B8" s="118"/>
      <c r="C8" s="113">
        <v>0.95</v>
      </c>
      <c r="D8" s="114"/>
      <c r="E8" s="65" t="s">
        <v>201</v>
      </c>
      <c r="F8" s="113">
        <v>1</v>
      </c>
      <c r="G8" s="113">
        <v>1</v>
      </c>
    </row>
    <row r="9" spans="1:7" ht="15.75" customHeight="1" x14ac:dyDescent="0.25">
      <c r="A9" s="40" t="s">
        <v>175</v>
      </c>
      <c r="B9" s="118"/>
      <c r="C9" s="113">
        <v>0.95</v>
      </c>
      <c r="D9" s="114"/>
      <c r="E9" s="65" t="s">
        <v>201</v>
      </c>
      <c r="F9" s="113">
        <v>1</v>
      </c>
      <c r="G9" s="113">
        <v>1</v>
      </c>
    </row>
    <row r="10" spans="1:7" ht="15.75" customHeight="1" x14ac:dyDescent="0.25">
      <c r="A10" s="46" t="s">
        <v>176</v>
      </c>
      <c r="B10" s="53"/>
      <c r="C10" s="113">
        <v>0.95</v>
      </c>
      <c r="D10" s="114"/>
      <c r="E10" s="65" t="s">
        <v>201</v>
      </c>
      <c r="F10" s="113">
        <v>1</v>
      </c>
      <c r="G10" s="113">
        <v>1</v>
      </c>
    </row>
    <row r="11" spans="1:7" ht="15.75" customHeight="1" x14ac:dyDescent="0.25">
      <c r="A11" s="46" t="s">
        <v>177</v>
      </c>
      <c r="B11" s="118">
        <v>0</v>
      </c>
      <c r="C11" s="113">
        <v>0.95</v>
      </c>
      <c r="D11" s="114"/>
      <c r="E11" s="65" t="s">
        <v>201</v>
      </c>
      <c r="F11" s="113">
        <v>1</v>
      </c>
      <c r="G11" s="113">
        <v>1</v>
      </c>
    </row>
    <row r="12" spans="1:7" ht="15.75" customHeight="1" x14ac:dyDescent="0.25">
      <c r="A12" s="46" t="s">
        <v>178</v>
      </c>
      <c r="B12" s="118">
        <v>0</v>
      </c>
      <c r="C12" s="113">
        <v>0.95</v>
      </c>
      <c r="D12" s="114"/>
      <c r="E12" s="65" t="s">
        <v>201</v>
      </c>
      <c r="F12" s="113">
        <v>1</v>
      </c>
      <c r="G12" s="113">
        <v>1</v>
      </c>
    </row>
    <row r="13" spans="1:7" ht="15.75" customHeight="1" x14ac:dyDescent="0.25">
      <c r="A13" s="46" t="s">
        <v>179</v>
      </c>
      <c r="B13" s="118">
        <v>0</v>
      </c>
      <c r="C13" s="113">
        <v>0.95</v>
      </c>
      <c r="D13" s="114"/>
      <c r="E13" s="65" t="s">
        <v>201</v>
      </c>
      <c r="F13" s="113">
        <v>1</v>
      </c>
      <c r="G13" s="113">
        <v>1</v>
      </c>
    </row>
    <row r="14" spans="1:7" ht="15.75" customHeight="1" x14ac:dyDescent="0.25">
      <c r="A14" s="5" t="s">
        <v>180</v>
      </c>
      <c r="B14" s="53"/>
      <c r="C14" s="113">
        <v>0.95</v>
      </c>
      <c r="D14" s="114"/>
      <c r="E14" s="65" t="s">
        <v>201</v>
      </c>
      <c r="F14" s="113">
        <v>1</v>
      </c>
      <c r="G14" s="113">
        <v>1</v>
      </c>
    </row>
    <row r="15" spans="1:7" ht="15.75" customHeight="1" x14ac:dyDescent="0.25">
      <c r="A15" s="5" t="s">
        <v>181</v>
      </c>
      <c r="B15" s="118">
        <v>0</v>
      </c>
      <c r="C15" s="113">
        <v>0.95</v>
      </c>
      <c r="D15" s="114"/>
      <c r="E15" s="65" t="s">
        <v>201</v>
      </c>
      <c r="F15" s="113">
        <v>1</v>
      </c>
      <c r="G15" s="113">
        <v>1</v>
      </c>
    </row>
    <row r="16" spans="1:7" ht="15.75" customHeight="1" x14ac:dyDescent="0.25">
      <c r="A16" s="40" t="s">
        <v>182</v>
      </c>
      <c r="B16" s="53"/>
      <c r="C16" s="113">
        <v>0.95</v>
      </c>
      <c r="D16" s="114"/>
      <c r="E16" s="65" t="s">
        <v>201</v>
      </c>
      <c r="F16" s="113">
        <v>1</v>
      </c>
      <c r="G16" s="113">
        <v>1</v>
      </c>
    </row>
    <row r="17" spans="1:7" ht="15.75" customHeight="1" x14ac:dyDescent="0.25">
      <c r="A17" s="40" t="s">
        <v>183</v>
      </c>
      <c r="B17" s="118"/>
      <c r="C17" s="113">
        <v>0.95</v>
      </c>
      <c r="D17" s="114"/>
      <c r="E17" s="65" t="s">
        <v>201</v>
      </c>
      <c r="F17" s="113">
        <v>1</v>
      </c>
      <c r="G17" s="113">
        <v>1</v>
      </c>
    </row>
    <row r="18" spans="1:7" ht="15.9" customHeight="1" x14ac:dyDescent="0.25">
      <c r="A18" s="40" t="s">
        <v>157</v>
      </c>
      <c r="B18" s="118"/>
      <c r="C18" s="113">
        <v>0.95</v>
      </c>
      <c r="D18" s="114"/>
      <c r="E18" s="65" t="s">
        <v>201</v>
      </c>
      <c r="F18" s="113">
        <v>1</v>
      </c>
      <c r="G18" s="113">
        <v>1</v>
      </c>
    </row>
    <row r="19" spans="1:7" ht="15.75" customHeight="1" x14ac:dyDescent="0.25">
      <c r="A19" s="40" t="s">
        <v>158</v>
      </c>
      <c r="B19" s="118"/>
      <c r="C19" s="113">
        <v>0.95</v>
      </c>
      <c r="D19" s="114"/>
      <c r="E19" s="65" t="s">
        <v>201</v>
      </c>
      <c r="F19" s="113">
        <v>1</v>
      </c>
      <c r="G19" s="113">
        <v>1</v>
      </c>
    </row>
    <row r="20" spans="1:7" ht="15.75" customHeight="1" x14ac:dyDescent="0.25">
      <c r="A20" s="40" t="s">
        <v>159</v>
      </c>
      <c r="B20" s="118">
        <v>0</v>
      </c>
      <c r="C20" s="113">
        <v>0.95</v>
      </c>
      <c r="D20" s="114"/>
      <c r="E20" s="65" t="s">
        <v>201</v>
      </c>
      <c r="F20" s="113">
        <v>1</v>
      </c>
      <c r="G20" s="113">
        <v>1</v>
      </c>
    </row>
    <row r="21" spans="1:7" ht="15.75" customHeight="1" x14ac:dyDescent="0.25">
      <c r="A21" s="40" t="s">
        <v>184</v>
      </c>
      <c r="B21" s="53"/>
      <c r="C21" s="113">
        <v>0.95</v>
      </c>
      <c r="D21" s="114"/>
      <c r="E21" s="65" t="s">
        <v>201</v>
      </c>
      <c r="F21" s="113">
        <v>1</v>
      </c>
      <c r="G21" s="113">
        <v>1</v>
      </c>
    </row>
    <row r="22" spans="1:7" ht="15.75" customHeight="1" x14ac:dyDescent="0.25">
      <c r="A22" s="40" t="s">
        <v>185</v>
      </c>
      <c r="B22" s="118">
        <v>0</v>
      </c>
      <c r="C22" s="113">
        <v>0.95</v>
      </c>
      <c r="D22" s="114"/>
      <c r="E22" s="65" t="s">
        <v>201</v>
      </c>
      <c r="F22" s="113">
        <v>1</v>
      </c>
      <c r="G22" s="113">
        <v>1</v>
      </c>
    </row>
    <row r="23" spans="1:7" ht="15.75" customHeight="1" x14ac:dyDescent="0.25">
      <c r="A23" s="40" t="s">
        <v>186</v>
      </c>
      <c r="B23" s="118"/>
      <c r="C23" s="113">
        <v>0.95</v>
      </c>
      <c r="D23" s="114"/>
      <c r="E23" s="65" t="s">
        <v>201</v>
      </c>
      <c r="F23" s="113">
        <v>1</v>
      </c>
      <c r="G23" s="113">
        <v>1</v>
      </c>
    </row>
    <row r="24" spans="1:7" ht="15.75" customHeight="1" x14ac:dyDescent="0.25">
      <c r="A24" s="40" t="s">
        <v>187</v>
      </c>
      <c r="B24" s="53"/>
      <c r="C24" s="113">
        <v>0.95</v>
      </c>
      <c r="D24" s="114"/>
      <c r="E24" s="65" t="s">
        <v>201</v>
      </c>
      <c r="F24" s="113">
        <v>1</v>
      </c>
      <c r="G24" s="113">
        <v>1</v>
      </c>
    </row>
    <row r="25" spans="1:7" ht="15.75" customHeight="1" x14ac:dyDescent="0.25">
      <c r="A25" s="40" t="s">
        <v>188</v>
      </c>
      <c r="B25" s="118"/>
      <c r="C25" s="113">
        <v>0.95</v>
      </c>
      <c r="D25" s="114"/>
      <c r="E25" s="65" t="s">
        <v>201</v>
      </c>
      <c r="F25" s="113">
        <v>1</v>
      </c>
      <c r="G25" s="113">
        <v>1</v>
      </c>
    </row>
    <row r="26" spans="1:7" ht="15.75" customHeight="1" x14ac:dyDescent="0.25">
      <c r="A26" s="40" t="s">
        <v>189</v>
      </c>
      <c r="B26" s="53"/>
      <c r="C26" s="113">
        <v>0.95</v>
      </c>
      <c r="D26" s="114"/>
      <c r="E26" s="65" t="s">
        <v>201</v>
      </c>
      <c r="F26" s="113">
        <v>1</v>
      </c>
      <c r="G26" s="113">
        <v>1</v>
      </c>
    </row>
    <row r="27" spans="1:7" ht="15.75" customHeight="1" x14ac:dyDescent="0.25">
      <c r="A27" s="40" t="s">
        <v>190</v>
      </c>
      <c r="B27" s="53"/>
      <c r="C27" s="113">
        <v>0.95</v>
      </c>
      <c r="D27" s="114"/>
      <c r="E27" s="65" t="s">
        <v>201</v>
      </c>
      <c r="F27" s="113">
        <v>1</v>
      </c>
      <c r="G27" s="113">
        <v>1</v>
      </c>
    </row>
    <row r="28" spans="1:7" ht="15.75" customHeight="1" x14ac:dyDescent="0.25">
      <c r="A28" s="40" t="s">
        <v>191</v>
      </c>
      <c r="B28" s="53"/>
      <c r="C28" s="113">
        <v>0.95</v>
      </c>
      <c r="D28" s="114"/>
      <c r="E28" s="65" t="s">
        <v>201</v>
      </c>
      <c r="F28" s="113">
        <v>1</v>
      </c>
      <c r="G28" s="113">
        <v>1</v>
      </c>
    </row>
    <row r="29" spans="1:7" ht="15.75" customHeight="1" x14ac:dyDescent="0.25">
      <c r="A29" s="40" t="s">
        <v>192</v>
      </c>
      <c r="B29" s="53"/>
      <c r="C29" s="113">
        <v>0.95</v>
      </c>
      <c r="D29" s="114"/>
      <c r="E29" s="65" t="s">
        <v>201</v>
      </c>
      <c r="F29" s="113">
        <v>1</v>
      </c>
      <c r="G29" s="113">
        <v>1</v>
      </c>
    </row>
    <row r="30" spans="1:7" ht="15.75" customHeight="1" x14ac:dyDescent="0.25">
      <c r="A30" s="40" t="s">
        <v>205</v>
      </c>
      <c r="B30" s="118">
        <v>0</v>
      </c>
      <c r="C30" s="113">
        <v>0.95</v>
      </c>
      <c r="D30" s="114">
        <v>99</v>
      </c>
      <c r="E30" s="65" t="s">
        <v>201</v>
      </c>
      <c r="F30" s="113">
        <v>1</v>
      </c>
      <c r="G30" s="113">
        <v>1</v>
      </c>
    </row>
    <row r="31" spans="1:7" ht="15.75" customHeight="1" x14ac:dyDescent="0.25">
      <c r="A31" s="40" t="s">
        <v>161</v>
      </c>
      <c r="B31" s="53"/>
      <c r="C31" s="113">
        <v>0.95</v>
      </c>
      <c r="D31" s="114"/>
      <c r="E31" s="65" t="s">
        <v>201</v>
      </c>
      <c r="F31" s="113">
        <v>1</v>
      </c>
      <c r="G31" s="113">
        <v>1</v>
      </c>
    </row>
    <row r="32" spans="1:7" ht="15.75" customHeight="1" x14ac:dyDescent="0.25">
      <c r="A32" s="40" t="s">
        <v>193</v>
      </c>
      <c r="B32" s="53"/>
      <c r="C32" s="113">
        <v>0.95</v>
      </c>
      <c r="D32" s="114"/>
      <c r="E32" s="65" t="s">
        <v>201</v>
      </c>
      <c r="F32" s="113">
        <v>1</v>
      </c>
      <c r="G32" s="113">
        <v>1</v>
      </c>
    </row>
    <row r="33" spans="1:7" ht="15.75" customHeight="1" x14ac:dyDescent="0.25">
      <c r="A33" s="40" t="s">
        <v>194</v>
      </c>
      <c r="B33" s="53"/>
      <c r="C33" s="113">
        <v>0.95</v>
      </c>
      <c r="D33" s="114">
        <v>99</v>
      </c>
      <c r="E33" s="65" t="s">
        <v>201</v>
      </c>
      <c r="F33" s="113">
        <v>1</v>
      </c>
      <c r="G33" s="113">
        <v>1</v>
      </c>
    </row>
    <row r="34" spans="1:7" ht="15.75" customHeight="1" x14ac:dyDescent="0.25">
      <c r="A34" s="40" t="s">
        <v>195</v>
      </c>
      <c r="B34" s="53"/>
      <c r="C34" s="113">
        <v>0.95</v>
      </c>
      <c r="D34" s="114">
        <v>99</v>
      </c>
      <c r="E34" s="65" t="s">
        <v>201</v>
      </c>
      <c r="F34" s="113">
        <v>1</v>
      </c>
      <c r="G34" s="113">
        <v>1</v>
      </c>
    </row>
    <row r="35" spans="1:7" ht="15.75" customHeight="1" x14ac:dyDescent="0.25">
      <c r="A35" s="40" t="s">
        <v>196</v>
      </c>
      <c r="B35" s="118"/>
      <c r="C35" s="113">
        <v>0.95</v>
      </c>
      <c r="D35" s="114">
        <v>99</v>
      </c>
      <c r="E35" s="65" t="s">
        <v>201</v>
      </c>
      <c r="F35" s="113">
        <v>1</v>
      </c>
      <c r="G35" s="113">
        <v>1</v>
      </c>
    </row>
    <row r="36" spans="1:7" ht="15.75" customHeight="1" x14ac:dyDescent="0.25">
      <c r="A36" s="40" t="s">
        <v>197</v>
      </c>
      <c r="B36" s="53"/>
      <c r="C36" s="113">
        <v>0.95</v>
      </c>
      <c r="D36" s="114">
        <v>99</v>
      </c>
      <c r="E36" s="65" t="s">
        <v>201</v>
      </c>
      <c r="F36" s="113">
        <v>1</v>
      </c>
      <c r="G36" s="113">
        <v>1</v>
      </c>
    </row>
    <row r="37" spans="1:7" ht="15.75" customHeight="1" x14ac:dyDescent="0.25">
      <c r="A37" s="40" t="s">
        <v>198</v>
      </c>
      <c r="B37" s="53"/>
      <c r="C37" s="113">
        <v>0.95</v>
      </c>
      <c r="D37" s="114">
        <v>99</v>
      </c>
      <c r="E37" s="65" t="s">
        <v>201</v>
      </c>
      <c r="F37" s="113">
        <v>1</v>
      </c>
      <c r="G37" s="113">
        <v>1</v>
      </c>
    </row>
    <row r="38" spans="1:7" ht="15.75" customHeight="1" x14ac:dyDescent="0.25">
      <c r="A38" s="40" t="s">
        <v>199</v>
      </c>
      <c r="B38" s="53"/>
      <c r="C38" s="113">
        <v>0.95</v>
      </c>
      <c r="D38" s="114"/>
      <c r="E38" s="65" t="s">
        <v>201</v>
      </c>
      <c r="F38" s="113">
        <v>1</v>
      </c>
      <c r="G38" s="113">
        <v>1</v>
      </c>
    </row>
    <row r="39" spans="1:7" ht="15.75" customHeight="1" x14ac:dyDescent="0.25">
      <c r="A39" s="40" t="s">
        <v>200</v>
      </c>
      <c r="B39" s="53"/>
      <c r="C39" s="113">
        <v>0.95</v>
      </c>
      <c r="D39" s="114"/>
      <c r="E39" s="65" t="s">
        <v>201</v>
      </c>
      <c r="F39" s="113">
        <v>1</v>
      </c>
      <c r="G39" s="113">
        <v>1</v>
      </c>
    </row>
  </sheetData>
  <sheetProtection algorithmName="SHA-512" hashValue="wB0ouV9hSkb6mMaoC3NN2IM6NBPT0bdHqZIpUIYp7bZCP/cFD8kWZ8kYb1OOxUPuy88s5yqelj+o1U8yvp5XCg==" saltValue="XFbDMw+8ijpnjjpB+1Hi5g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40" bestFit="1" customWidth="1"/>
    <col min="2" max="2" width="47.90625" style="28" customWidth="1"/>
    <col min="3" max="3" width="42.453125" style="28" customWidth="1"/>
    <col min="4" max="16384" width="11.453125" style="28"/>
  </cols>
  <sheetData>
    <row r="1" spans="1:3" ht="13" x14ac:dyDescent="0.3">
      <c r="A1" s="30" t="s">
        <v>160</v>
      </c>
      <c r="B1" s="30" t="s">
        <v>206</v>
      </c>
      <c r="C1" s="30" t="s">
        <v>207</v>
      </c>
    </row>
    <row r="2" spans="1:3" x14ac:dyDescent="0.25">
      <c r="A2" s="66" t="s">
        <v>180</v>
      </c>
      <c r="B2" s="64" t="s">
        <v>190</v>
      </c>
      <c r="C2" s="64"/>
    </row>
    <row r="3" spans="1:3" x14ac:dyDescent="0.25">
      <c r="A3" s="66" t="s">
        <v>181</v>
      </c>
      <c r="B3" s="64" t="s">
        <v>190</v>
      </c>
      <c r="C3" s="64"/>
    </row>
    <row r="4" spans="1:3" x14ac:dyDescent="0.25">
      <c r="A4" s="67" t="s">
        <v>192</v>
      </c>
      <c r="B4" s="64" t="s">
        <v>185</v>
      </c>
      <c r="C4" s="64"/>
    </row>
    <row r="5" spans="1:3" x14ac:dyDescent="0.25">
      <c r="A5" s="67" t="s">
        <v>189</v>
      </c>
      <c r="B5" s="64" t="s">
        <v>185</v>
      </c>
      <c r="C5" s="64"/>
    </row>
    <row r="6" spans="1:3" x14ac:dyDescent="0.25">
      <c r="A6" s="67"/>
      <c r="B6" s="68"/>
      <c r="C6" s="68"/>
    </row>
    <row r="7" spans="1:3" x14ac:dyDescent="0.25">
      <c r="A7" s="67"/>
      <c r="B7" s="68"/>
      <c r="C7" s="68"/>
    </row>
    <row r="8" spans="1:3" x14ac:dyDescent="0.25">
      <c r="A8" s="67"/>
      <c r="B8" s="68"/>
      <c r="C8" s="68"/>
    </row>
    <row r="9" spans="1:3" x14ac:dyDescent="0.25">
      <c r="A9" s="67"/>
      <c r="B9" s="68"/>
      <c r="C9" s="68"/>
    </row>
    <row r="10" spans="1:3" x14ac:dyDescent="0.25">
      <c r="A10" s="67"/>
      <c r="B10" s="68"/>
      <c r="C10" s="68"/>
    </row>
    <row r="11" spans="1:3" x14ac:dyDescent="0.25">
      <c r="A11" s="69"/>
      <c r="B11" s="68"/>
      <c r="C11" s="68"/>
    </row>
    <row r="12" spans="1:3" x14ac:dyDescent="0.25">
      <c r="A12" s="69"/>
      <c r="B12" s="68"/>
      <c r="C12" s="68"/>
    </row>
    <row r="13" spans="1:3" x14ac:dyDescent="0.25">
      <c r="A13" s="69"/>
      <c r="B13" s="68"/>
      <c r="C13" s="68"/>
    </row>
    <row r="14" spans="1:3" x14ac:dyDescent="0.25">
      <c r="A14" s="69"/>
      <c r="B14" s="68"/>
      <c r="C14" s="68"/>
    </row>
    <row r="15" spans="1:3" x14ac:dyDescent="0.25">
      <c r="A15" s="69"/>
      <c r="B15" s="68"/>
      <c r="C15" s="68"/>
    </row>
    <row r="16" spans="1:3" x14ac:dyDescent="0.25">
      <c r="A16" s="69"/>
      <c r="B16" s="68"/>
      <c r="C16" s="68"/>
    </row>
    <row r="17" spans="1:3" x14ac:dyDescent="0.25">
      <c r="A17" s="69"/>
      <c r="B17" s="68"/>
      <c r="C17" s="68"/>
    </row>
    <row r="18" spans="1:3" x14ac:dyDescent="0.25">
      <c r="A18" s="69"/>
      <c r="B18" s="68"/>
      <c r="C18" s="68"/>
    </row>
    <row r="19" spans="1:3" x14ac:dyDescent="0.25">
      <c r="A19" s="67"/>
      <c r="B19" s="68"/>
      <c r="C19" s="68"/>
    </row>
    <row r="20" spans="1:3" x14ac:dyDescent="0.25">
      <c r="A20" s="67"/>
      <c r="B20" s="68"/>
      <c r="C20" s="68"/>
    </row>
  </sheetData>
  <sheetProtection algorithmName="SHA-512" hashValue="kW0T43tcH3mIPKeZguz95vUpor9MSr+b96uoJ5+ENPTWS8xQ+3jXcDHU9MS/OtvJ0byu8k9Nt3PV6BWPI6fV+w==" saltValue="EFXoXrbb+OaC1gXcAMAVu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28" customWidth="1"/>
    <col min="2" max="16384" width="11.453125" style="28"/>
  </cols>
  <sheetData>
    <row r="1" spans="1:1" ht="13" x14ac:dyDescent="0.3">
      <c r="A1" s="30" t="s">
        <v>160</v>
      </c>
    </row>
    <row r="2" spans="1:1" x14ac:dyDescent="0.25">
      <c r="A2" s="36" t="s">
        <v>172</v>
      </c>
    </row>
    <row r="3" spans="1:1" x14ac:dyDescent="0.25">
      <c r="A3" s="36" t="s">
        <v>182</v>
      </c>
    </row>
    <row r="4" spans="1:1" x14ac:dyDescent="0.25">
      <c r="A4" s="36" t="s">
        <v>186</v>
      </c>
    </row>
    <row r="5" spans="1:1" x14ac:dyDescent="0.25">
      <c r="A5" s="36" t="s">
        <v>194</v>
      </c>
    </row>
    <row r="6" spans="1:1" x14ac:dyDescent="0.25">
      <c r="A6" s="36" t="s">
        <v>195</v>
      </c>
    </row>
    <row r="7" spans="1:1" x14ac:dyDescent="0.25">
      <c r="A7" s="36" t="s">
        <v>196</v>
      </c>
    </row>
    <row r="8" spans="1:1" x14ac:dyDescent="0.25">
      <c r="A8" s="36" t="s">
        <v>197</v>
      </c>
    </row>
    <row r="9" spans="1:1" x14ac:dyDescent="0.25">
      <c r="A9" s="36" t="s">
        <v>198</v>
      </c>
    </row>
    <row r="10" spans="1:1" x14ac:dyDescent="0.25">
      <c r="A10" s="36"/>
    </row>
    <row r="11" spans="1:1" x14ac:dyDescent="0.25">
      <c r="A11" s="36"/>
    </row>
    <row r="12" spans="1:1" x14ac:dyDescent="0.25">
      <c r="A12" s="36"/>
    </row>
    <row r="13" spans="1:1" x14ac:dyDescent="0.25">
      <c r="A13" s="36"/>
    </row>
    <row r="14" spans="1:1" x14ac:dyDescent="0.25">
      <c r="A14" s="36"/>
    </row>
    <row r="15" spans="1:1" x14ac:dyDescent="0.25">
      <c r="A15" s="36"/>
    </row>
    <row r="16" spans="1:1" x14ac:dyDescent="0.25">
      <c r="A16" s="36"/>
    </row>
    <row r="17" spans="1:1" x14ac:dyDescent="0.25">
      <c r="A17" s="36"/>
    </row>
    <row r="18" spans="1:1" x14ac:dyDescent="0.25">
      <c r="A18" s="36"/>
    </row>
    <row r="19" spans="1:1" x14ac:dyDescent="0.25">
      <c r="A19" s="36"/>
    </row>
  </sheetData>
  <sheetProtection algorithmName="SHA-512" hashValue="WlJlDNo7N4I+Tcd+M1VRFU/2KHXlIJ06iwluxPles0jhoCvY3d5xBuPIx+lX73NBfa08h/u2Is2rDA7UCbT8QQ==" saltValue="nNKuGl8sVNLHgqH5yDFeg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0</v>
      </c>
      <c r="C2" s="21">
        <f>'Données pop de l''année de ref'!C52</f>
        <v>0</v>
      </c>
      <c r="D2" s="21">
        <f>'Données pop de l''année de ref'!C53</f>
        <v>0</v>
      </c>
      <c r="E2" s="21">
        <f>'Données pop de l''année de ref'!C54</f>
        <v>0</v>
      </c>
      <c r="F2" s="21">
        <f>'Données pop de l''année de ref'!C55</f>
        <v>0</v>
      </c>
    </row>
    <row r="3" spans="1:6" ht="15.75" customHeight="1" x14ac:dyDescent="0.25">
      <c r="A3" s="3" t="s">
        <v>209</v>
      </c>
      <c r="B3" s="21">
        <f>frac_mam_1month * 2.6</f>
        <v>0</v>
      </c>
      <c r="C3" s="21">
        <f>frac_mam_1_5months * 2.6</f>
        <v>0</v>
      </c>
      <c r="D3" s="21">
        <f>frac_mam_6_11months * 2.6</f>
        <v>0</v>
      </c>
      <c r="E3" s="21">
        <f>frac_mam_12_23months * 2.6</f>
        <v>0</v>
      </c>
      <c r="F3" s="21">
        <f>frac_mam_24_59months * 2.6</f>
        <v>0</v>
      </c>
    </row>
    <row r="4" spans="1:6" ht="15.75" customHeight="1" x14ac:dyDescent="0.25">
      <c r="A4" s="3" t="s">
        <v>208</v>
      </c>
      <c r="B4" s="21">
        <f>frac_sam_1month * 2.6</f>
        <v>0</v>
      </c>
      <c r="C4" s="21">
        <f>frac_sam_1_5months * 2.6</f>
        <v>0</v>
      </c>
      <c r="D4" s="21">
        <f>frac_sam_6_11months * 2.6</f>
        <v>0</v>
      </c>
      <c r="E4" s="21">
        <f>frac_sam_12_23months * 2.6</f>
        <v>0</v>
      </c>
      <c r="F4" s="21">
        <f>frac_sam_24_59months * 2.6</f>
        <v>0</v>
      </c>
    </row>
  </sheetData>
  <sheetProtection algorithmName="SHA-512" hashValue="hF1Qz73xXUdgP96tFYdeA5pCh0fcI+NyOncppJKv1QbU62CIQ8ZTunRQj9B8rBxI9C7+GJYPDFlcYL0JpCiSww==" saltValue="lEpTqFsz4qgELblT1VQOr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70">
        <v>0</v>
      </c>
      <c r="D2" s="70">
        <f>food_insecure</f>
        <v>0</v>
      </c>
      <c r="E2" s="70">
        <f>food_insecure</f>
        <v>0</v>
      </c>
      <c r="F2" s="70">
        <f>food_insecure</f>
        <v>0</v>
      </c>
      <c r="G2" s="70">
        <f>food_insecure</f>
        <v>0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25">
      <c r="B3" s="5" t="s">
        <v>171</v>
      </c>
      <c r="C3" s="70">
        <v>1</v>
      </c>
      <c r="D3" s="70">
        <v>0</v>
      </c>
      <c r="E3" s="70">
        <v>0</v>
      </c>
      <c r="F3" s="70">
        <v>0</v>
      </c>
      <c r="G3" s="70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25">
      <c r="B4" s="5" t="s">
        <v>184</v>
      </c>
      <c r="C4" s="70">
        <v>1</v>
      </c>
      <c r="D4" s="70">
        <v>0</v>
      </c>
      <c r="E4" s="70">
        <v>0</v>
      </c>
      <c r="F4" s="70">
        <v>0</v>
      </c>
      <c r="G4" s="70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25">
      <c r="B5" s="5" t="s">
        <v>185</v>
      </c>
      <c r="C5" s="70">
        <v>0</v>
      </c>
      <c r="D5" s="70">
        <v>0</v>
      </c>
      <c r="E5" s="70">
        <f>food_insecure</f>
        <v>0</v>
      </c>
      <c r="F5" s="70">
        <f>food_insecure</f>
        <v>0</v>
      </c>
      <c r="G5" s="70">
        <v>0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25">
      <c r="B6" s="5" t="s">
        <v>189</v>
      </c>
      <c r="C6" s="70">
        <v>0</v>
      </c>
      <c r="D6" s="70">
        <v>0</v>
      </c>
      <c r="E6" s="70">
        <f>1</f>
        <v>1</v>
      </c>
      <c r="F6" s="70">
        <f>1</f>
        <v>1</v>
      </c>
      <c r="G6" s="70">
        <f>1</f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25">
      <c r="B7" s="9" t="s">
        <v>191</v>
      </c>
      <c r="C7" s="70">
        <f>diarrhoea_1mo*frac_diarrhea_severe</f>
        <v>0</v>
      </c>
      <c r="D7" s="70">
        <f>diarrhoea_1_5mo*frac_diarrhea_severe</f>
        <v>0</v>
      </c>
      <c r="E7" s="70">
        <f>diarrhoea_6_11mo*frac_diarrhea_severe</f>
        <v>0</v>
      </c>
      <c r="F7" s="70">
        <f>diarrhoea_12_23mo*frac_diarrhea_severe</f>
        <v>0</v>
      </c>
      <c r="G7" s="70">
        <f>diarrhoea_24_59mo*frac_diarrhea_severe</f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25">
      <c r="B8" s="5" t="s">
        <v>192</v>
      </c>
      <c r="C8" s="70">
        <v>0</v>
      </c>
      <c r="D8" s="70">
        <v>0</v>
      </c>
      <c r="E8" s="70">
        <f>food_insecure</f>
        <v>0</v>
      </c>
      <c r="F8" s="70">
        <f>food_insecure</f>
        <v>0</v>
      </c>
      <c r="G8" s="70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25">
      <c r="B9" s="5" t="s">
        <v>205</v>
      </c>
      <c r="C9" s="70">
        <v>0</v>
      </c>
      <c r="D9" s="70">
        <v>0</v>
      </c>
      <c r="E9" s="70">
        <f>food_insecure</f>
        <v>0</v>
      </c>
      <c r="F9" s="70">
        <f>food_insecure</f>
        <v>0</v>
      </c>
      <c r="G9" s="70">
        <v>0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25">
      <c r="B10" s="5" t="s">
        <v>161</v>
      </c>
      <c r="C10" s="70">
        <v>0</v>
      </c>
      <c r="D10" s="70">
        <f>IF(ISBLANK(comm_deliv), frac_children_health_facility,1)</f>
        <v>0</v>
      </c>
      <c r="E10" s="70">
        <f>IF(ISBLANK(comm_deliv), frac_children_health_facility,1)</f>
        <v>0</v>
      </c>
      <c r="F10" s="70">
        <f>IF(ISBLANK(comm_deliv), frac_children_health_facility,1)</f>
        <v>0</v>
      </c>
      <c r="G10" s="70">
        <f>IF(ISBLANK(comm_deliv), frac_children_health_facility,1)</f>
        <v>0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" customHeight="1" x14ac:dyDescent="0.25">
      <c r="B11" s="5" t="s">
        <v>193</v>
      </c>
      <c r="C11" s="70">
        <v>0</v>
      </c>
      <c r="D11" s="70">
        <v>0</v>
      </c>
      <c r="E11" s="70">
        <v>1</v>
      </c>
      <c r="F11" s="70">
        <v>1</v>
      </c>
      <c r="G11" s="70">
        <v>1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25">
      <c r="B12" s="9" t="s">
        <v>199</v>
      </c>
      <c r="C12" s="70">
        <f>diarrhoea_1mo*frac_diarrhea_severe</f>
        <v>0</v>
      </c>
      <c r="D12" s="70">
        <f>diarrhoea_1_5mo*frac_diarrhea_severe</f>
        <v>0</v>
      </c>
      <c r="E12" s="70">
        <f>diarrhoea_6_11mo*frac_diarrhea_severe</f>
        <v>0</v>
      </c>
      <c r="F12" s="70">
        <f>diarrhoea_12_23mo*frac_diarrhea_severe</f>
        <v>0</v>
      </c>
      <c r="G12" s="70">
        <f>diarrhoea_24_59mo*frac_diarrhea_severe</f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25">
      <c r="B13" s="5" t="s">
        <v>200</v>
      </c>
      <c r="C13" s="70">
        <v>0</v>
      </c>
      <c r="D13" s="70">
        <v>0</v>
      </c>
      <c r="E13" s="70">
        <v>1</v>
      </c>
      <c r="F13" s="70">
        <v>1</v>
      </c>
      <c r="G13" s="70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71">
        <v>0</v>
      </c>
      <c r="D15" s="71">
        <v>0</v>
      </c>
      <c r="E15" s="71">
        <v>0</v>
      </c>
      <c r="F15" s="71">
        <v>0</v>
      </c>
      <c r="G15" s="71">
        <v>0</v>
      </c>
      <c r="H15" s="70">
        <f>food_insecure</f>
        <v>0</v>
      </c>
      <c r="I15" s="70">
        <f>food_insecure</f>
        <v>0</v>
      </c>
      <c r="J15" s="70">
        <f>food_insecure</f>
        <v>0</v>
      </c>
      <c r="K15" s="70">
        <f>food_insecure</f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">
      <c r="A16" s="4"/>
      <c r="B16" s="5" t="s">
        <v>169</v>
      </c>
      <c r="C16" s="71">
        <v>0</v>
      </c>
      <c r="D16" s="71">
        <v>0</v>
      </c>
      <c r="E16" s="71">
        <v>0</v>
      </c>
      <c r="F16" s="71">
        <v>0</v>
      </c>
      <c r="G16" s="71">
        <v>0</v>
      </c>
      <c r="H16" s="70">
        <v>1</v>
      </c>
      <c r="I16" s="70">
        <v>1</v>
      </c>
      <c r="J16" s="70">
        <v>1</v>
      </c>
      <c r="K16" s="70">
        <v>1</v>
      </c>
      <c r="L16" s="71">
        <v>0</v>
      </c>
      <c r="M16" s="71">
        <v>0</v>
      </c>
      <c r="N16" s="71">
        <v>0</v>
      </c>
      <c r="O16" s="71">
        <v>0</v>
      </c>
    </row>
    <row r="17" spans="1:15" ht="15.75" customHeight="1" x14ac:dyDescent="0.3">
      <c r="A17" s="4"/>
      <c r="B17" s="5" t="s">
        <v>180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0">
        <f xml:space="preserve"> 1</f>
        <v>1</v>
      </c>
      <c r="I17" s="70">
        <f xml:space="preserve"> 1</f>
        <v>1</v>
      </c>
      <c r="J17" s="70">
        <f xml:space="preserve"> 1</f>
        <v>1</v>
      </c>
      <c r="K17" s="70">
        <f xml:space="preserve"> 1</f>
        <v>1</v>
      </c>
      <c r="L17" s="71">
        <v>0</v>
      </c>
      <c r="M17" s="71">
        <v>0</v>
      </c>
      <c r="N17" s="71">
        <v>0</v>
      </c>
      <c r="O17" s="71">
        <v>0</v>
      </c>
    </row>
    <row r="18" spans="1:15" ht="15.75" customHeight="1" x14ac:dyDescent="0.3">
      <c r="A18" s="4"/>
      <c r="B18" s="5" t="s">
        <v>181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0">
        <f>frac_PW_health_facility</f>
        <v>0</v>
      </c>
      <c r="I18" s="70">
        <f>frac_PW_health_facility</f>
        <v>0</v>
      </c>
      <c r="J18" s="70">
        <f>frac_PW_health_facility</f>
        <v>0</v>
      </c>
      <c r="K18" s="70">
        <f>frac_PW_health_facility</f>
        <v>0</v>
      </c>
      <c r="L18" s="71">
        <v>0</v>
      </c>
      <c r="M18" s="71">
        <v>0</v>
      </c>
      <c r="N18" s="71">
        <v>0</v>
      </c>
      <c r="O18" s="71">
        <v>0</v>
      </c>
    </row>
    <row r="19" spans="1:15" ht="15" customHeight="1" x14ac:dyDescent="0.25">
      <c r="B19" s="9" t="s">
        <v>182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0">
        <f>frac_malaria_risk</f>
        <v>0</v>
      </c>
      <c r="I19" s="70">
        <f>frac_malaria_risk</f>
        <v>0</v>
      </c>
      <c r="J19" s="70">
        <f>frac_malaria_risk</f>
        <v>0</v>
      </c>
      <c r="K19" s="70">
        <f>frac_malaria_risk</f>
        <v>0</v>
      </c>
      <c r="L19" s="71">
        <v>0</v>
      </c>
      <c r="M19" s="71">
        <v>0</v>
      </c>
      <c r="N19" s="71">
        <v>0</v>
      </c>
      <c r="O19" s="71">
        <v>0</v>
      </c>
    </row>
    <row r="20" spans="1:15" ht="15.75" customHeight="1" x14ac:dyDescent="0.25">
      <c r="B20" s="5" t="s">
        <v>187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0">
        <v>1</v>
      </c>
      <c r="I20" s="70">
        <v>1</v>
      </c>
      <c r="J20" s="70">
        <v>1</v>
      </c>
      <c r="K20" s="70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5" ht="15.75" customHeight="1" x14ac:dyDescent="0.25">
      <c r="B21" s="5" t="s">
        <v>188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0">
        <v>1</v>
      </c>
      <c r="I21" s="70">
        <v>1</v>
      </c>
      <c r="J21" s="70">
        <v>1</v>
      </c>
      <c r="K21" s="70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5" ht="15.75" customHeight="1" x14ac:dyDescent="0.25">
      <c r="B22" s="9" t="s">
        <v>190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0">
        <f>1</f>
        <v>1</v>
      </c>
      <c r="I22" s="70">
        <f>1</f>
        <v>1</v>
      </c>
      <c r="J22" s="70">
        <f>1</f>
        <v>1</v>
      </c>
      <c r="K22" s="70">
        <f>1</f>
        <v>1</v>
      </c>
      <c r="L22" s="71">
        <v>0</v>
      </c>
      <c r="M22" s="71">
        <v>0</v>
      </c>
      <c r="N22" s="71">
        <v>0</v>
      </c>
      <c r="O22" s="7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46" t="s">
        <v>172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70">
        <f>famplan_unmet_need</f>
        <v>0</v>
      </c>
      <c r="M24" s="70">
        <f>famplan_unmet_need</f>
        <v>0</v>
      </c>
      <c r="N24" s="70">
        <f>famplan_unmet_need</f>
        <v>0</v>
      </c>
      <c r="O24" s="70">
        <f>famplan_unmet_need</f>
        <v>0</v>
      </c>
    </row>
    <row r="25" spans="1:15" ht="15.75" customHeight="1" x14ac:dyDescent="0.25">
      <c r="B25" s="46" t="s">
        <v>176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0</v>
      </c>
      <c r="I25" s="71">
        <v>0</v>
      </c>
      <c r="J25" s="71">
        <v>0</v>
      </c>
      <c r="K25" s="71">
        <v>0</v>
      </c>
      <c r="L25" s="70">
        <f>(1-food_insecure)*(0.49)*(1-school_attendance) + food_insecure*(0.7)*(1-school_attendance)</f>
        <v>0.49</v>
      </c>
      <c r="M25" s="70">
        <f>(1-food_insecure)*(0.49)+food_insecure*(0.7)</f>
        <v>0.49</v>
      </c>
      <c r="N25" s="70">
        <f>(1-food_insecure)*(0.49)+food_insecure*(0.7)</f>
        <v>0.49</v>
      </c>
      <c r="O25" s="70">
        <f>(1-food_insecure)*(0.49)+food_insecure*(0.7)</f>
        <v>0.49</v>
      </c>
    </row>
    <row r="26" spans="1:15" ht="15.75" customHeight="1" x14ac:dyDescent="0.25">
      <c r="B26" s="46" t="s">
        <v>177</v>
      </c>
      <c r="C26" s="71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  <c r="L26" s="70">
        <f>(1-food_insecure)*(0.21)*(1-school_attendance) + food_insecure*(0.3)*(1-school_attendance)</f>
        <v>0.21</v>
      </c>
      <c r="M26" s="70">
        <f>(1-food_insecure)*(0.21)+food_insecure*(0.3)</f>
        <v>0.21</v>
      </c>
      <c r="N26" s="70">
        <f>(1-food_insecure)*(0.21)+food_insecure*(0.3)</f>
        <v>0.21</v>
      </c>
      <c r="O26" s="70">
        <f>(1-food_insecure)*(0.21)+food_insecure*(0.3)</f>
        <v>0.21</v>
      </c>
    </row>
    <row r="27" spans="1:15" ht="15.75" customHeight="1" x14ac:dyDescent="0.25">
      <c r="B27" s="46" t="s">
        <v>178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0">
        <f>(1-food_insecure)*(0.3)*(1-school_attendance)</f>
        <v>0.3</v>
      </c>
      <c r="M27" s="70">
        <f>(1-food_insecure)*(0.3)</f>
        <v>0.3</v>
      </c>
      <c r="N27" s="70">
        <f>(1-food_insecure)*(0.3)</f>
        <v>0.3</v>
      </c>
      <c r="O27" s="70">
        <f>(1-food_insecure)*(0.3)</f>
        <v>0.3</v>
      </c>
    </row>
    <row r="28" spans="1:15" ht="15.75" customHeight="1" x14ac:dyDescent="0.25">
      <c r="B28" s="46" t="s">
        <v>179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0">
        <f>(1-food_insecure)*1*school_attendance + food_insecure*1*school_attendance</f>
        <v>0</v>
      </c>
      <c r="M28" s="70">
        <v>0</v>
      </c>
      <c r="N28" s="70">
        <v>0</v>
      </c>
      <c r="O28" s="7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70">
        <v>0</v>
      </c>
      <c r="D30" s="70">
        <v>0</v>
      </c>
      <c r="E30" s="70">
        <f t="shared" ref="E30:O30" si="0">frac_maize</f>
        <v>0</v>
      </c>
      <c r="F30" s="70">
        <f t="shared" si="0"/>
        <v>0</v>
      </c>
      <c r="G30" s="70">
        <f t="shared" si="0"/>
        <v>0</v>
      </c>
      <c r="H30" s="70">
        <f t="shared" si="0"/>
        <v>0</v>
      </c>
      <c r="I30" s="70">
        <f t="shared" si="0"/>
        <v>0</v>
      </c>
      <c r="J30" s="70">
        <f t="shared" si="0"/>
        <v>0</v>
      </c>
      <c r="K30" s="70">
        <f t="shared" si="0"/>
        <v>0</v>
      </c>
      <c r="L30" s="70">
        <f t="shared" si="0"/>
        <v>0</v>
      </c>
      <c r="M30" s="70">
        <f t="shared" si="0"/>
        <v>0</v>
      </c>
      <c r="N30" s="70">
        <f t="shared" si="0"/>
        <v>0</v>
      </c>
      <c r="O30" s="70">
        <f t="shared" si="0"/>
        <v>0</v>
      </c>
    </row>
    <row r="31" spans="1:15" ht="15.75" customHeight="1" x14ac:dyDescent="0.25">
      <c r="B31" s="5" t="s">
        <v>174</v>
      </c>
      <c r="C31" s="70">
        <v>0</v>
      </c>
      <c r="D31" s="70">
        <v>0</v>
      </c>
      <c r="E31" s="70">
        <f t="shared" ref="E31:O31" si="1">frac_rice</f>
        <v>0</v>
      </c>
      <c r="F31" s="70">
        <f t="shared" si="1"/>
        <v>0</v>
      </c>
      <c r="G31" s="70">
        <f t="shared" si="1"/>
        <v>0</v>
      </c>
      <c r="H31" s="70">
        <f t="shared" si="1"/>
        <v>0</v>
      </c>
      <c r="I31" s="70">
        <f t="shared" si="1"/>
        <v>0</v>
      </c>
      <c r="J31" s="70">
        <f t="shared" si="1"/>
        <v>0</v>
      </c>
      <c r="K31" s="70">
        <f t="shared" si="1"/>
        <v>0</v>
      </c>
      <c r="L31" s="70">
        <f t="shared" si="1"/>
        <v>0</v>
      </c>
      <c r="M31" s="70">
        <f t="shared" si="1"/>
        <v>0</v>
      </c>
      <c r="N31" s="70">
        <f t="shared" si="1"/>
        <v>0</v>
      </c>
      <c r="O31" s="70">
        <f t="shared" si="1"/>
        <v>0</v>
      </c>
    </row>
    <row r="32" spans="1:15" ht="15.75" customHeight="1" x14ac:dyDescent="0.25">
      <c r="B32" s="5" t="s">
        <v>175</v>
      </c>
      <c r="C32" s="70">
        <v>0</v>
      </c>
      <c r="D32" s="70">
        <v>0</v>
      </c>
      <c r="E32" s="70">
        <f>frac_wheat</f>
        <v>0</v>
      </c>
      <c r="F32" s="70">
        <f t="shared" ref="F32:O32" si="2">frac_wheat</f>
        <v>0</v>
      </c>
      <c r="G32" s="70">
        <f t="shared" si="2"/>
        <v>0</v>
      </c>
      <c r="H32" s="70">
        <f t="shared" si="2"/>
        <v>0</v>
      </c>
      <c r="I32" s="70">
        <f t="shared" si="2"/>
        <v>0</v>
      </c>
      <c r="J32" s="70">
        <f t="shared" si="2"/>
        <v>0</v>
      </c>
      <c r="K32" s="70">
        <f t="shared" si="2"/>
        <v>0</v>
      </c>
      <c r="L32" s="70">
        <f t="shared" si="2"/>
        <v>0</v>
      </c>
      <c r="M32" s="70">
        <f t="shared" si="2"/>
        <v>0</v>
      </c>
      <c r="N32" s="70">
        <f t="shared" si="2"/>
        <v>0</v>
      </c>
      <c r="O32" s="70">
        <f t="shared" si="2"/>
        <v>0</v>
      </c>
    </row>
    <row r="33" spans="2:15" ht="15.75" customHeight="1" x14ac:dyDescent="0.25">
      <c r="B33" s="5" t="s">
        <v>183</v>
      </c>
      <c r="C33" s="70">
        <v>0</v>
      </c>
      <c r="D33" s="70">
        <v>0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</row>
    <row r="34" spans="2:15" ht="15.75" customHeight="1" x14ac:dyDescent="0.25">
      <c r="B34" s="5" t="s">
        <v>186</v>
      </c>
      <c r="C34" s="70">
        <f t="shared" ref="C34:O34" si="3">frac_malaria_risk</f>
        <v>0</v>
      </c>
      <c r="D34" s="70">
        <f t="shared" si="3"/>
        <v>0</v>
      </c>
      <c r="E34" s="70">
        <f t="shared" si="3"/>
        <v>0</v>
      </c>
      <c r="F34" s="70">
        <f t="shared" si="3"/>
        <v>0</v>
      </c>
      <c r="G34" s="70">
        <f t="shared" si="3"/>
        <v>0</v>
      </c>
      <c r="H34" s="70">
        <f t="shared" si="3"/>
        <v>0</v>
      </c>
      <c r="I34" s="70">
        <f t="shared" si="3"/>
        <v>0</v>
      </c>
      <c r="J34" s="70">
        <f t="shared" si="3"/>
        <v>0</v>
      </c>
      <c r="K34" s="70">
        <f t="shared" si="3"/>
        <v>0</v>
      </c>
      <c r="L34" s="70">
        <f t="shared" si="3"/>
        <v>0</v>
      </c>
      <c r="M34" s="70">
        <f t="shared" si="3"/>
        <v>0</v>
      </c>
      <c r="N34" s="70">
        <f t="shared" si="3"/>
        <v>0</v>
      </c>
      <c r="O34" s="70">
        <f t="shared" si="3"/>
        <v>0</v>
      </c>
    </row>
    <row r="35" spans="2:15" ht="15.75" customHeight="1" x14ac:dyDescent="0.25">
      <c r="B35" s="9" t="s">
        <v>194</v>
      </c>
      <c r="C35" s="70">
        <v>1</v>
      </c>
      <c r="D35" s="70">
        <v>1</v>
      </c>
      <c r="E35" s="70">
        <v>1</v>
      </c>
      <c r="F35" s="70">
        <v>1</v>
      </c>
      <c r="G35" s="70">
        <v>1</v>
      </c>
      <c r="H35" s="70">
        <v>1</v>
      </c>
      <c r="I35" s="70">
        <v>1</v>
      </c>
      <c r="J35" s="70">
        <v>1</v>
      </c>
      <c r="K35" s="70">
        <v>1</v>
      </c>
      <c r="L35" s="70">
        <v>1</v>
      </c>
      <c r="M35" s="70">
        <v>1</v>
      </c>
      <c r="N35" s="70">
        <v>1</v>
      </c>
      <c r="O35" s="70">
        <v>1</v>
      </c>
    </row>
    <row r="36" spans="2:15" ht="15.75" customHeight="1" x14ac:dyDescent="0.25">
      <c r="B36" s="9" t="s">
        <v>195</v>
      </c>
      <c r="C36" s="70">
        <v>1</v>
      </c>
      <c r="D36" s="70">
        <v>1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1</v>
      </c>
      <c r="K36" s="70">
        <v>1</v>
      </c>
      <c r="L36" s="70">
        <v>1</v>
      </c>
      <c r="M36" s="70">
        <v>1</v>
      </c>
      <c r="N36" s="70">
        <v>1</v>
      </c>
      <c r="O36" s="70">
        <v>1</v>
      </c>
    </row>
    <row r="37" spans="2:15" ht="15.75" customHeight="1" x14ac:dyDescent="0.25">
      <c r="B37" s="9" t="s">
        <v>196</v>
      </c>
      <c r="C37" s="70">
        <v>1</v>
      </c>
      <c r="D37" s="70">
        <v>1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1</v>
      </c>
      <c r="K37" s="70">
        <v>1</v>
      </c>
      <c r="L37" s="70">
        <v>1</v>
      </c>
      <c r="M37" s="70">
        <v>1</v>
      </c>
      <c r="N37" s="70">
        <v>1</v>
      </c>
      <c r="O37" s="70">
        <v>1</v>
      </c>
    </row>
    <row r="38" spans="2:15" ht="15.75" customHeight="1" x14ac:dyDescent="0.25">
      <c r="B38" s="9" t="s">
        <v>197</v>
      </c>
      <c r="C38" s="70">
        <v>1</v>
      </c>
      <c r="D38" s="70">
        <v>1</v>
      </c>
      <c r="E38" s="70">
        <v>1</v>
      </c>
      <c r="F38" s="70">
        <v>1</v>
      </c>
      <c r="G38" s="70">
        <v>1</v>
      </c>
      <c r="H38" s="70">
        <v>1</v>
      </c>
      <c r="I38" s="70">
        <v>1</v>
      </c>
      <c r="J38" s="70">
        <v>1</v>
      </c>
      <c r="K38" s="70">
        <v>1</v>
      </c>
      <c r="L38" s="70">
        <v>1</v>
      </c>
      <c r="M38" s="70">
        <v>1</v>
      </c>
      <c r="N38" s="70">
        <v>1</v>
      </c>
      <c r="O38" s="70">
        <v>1</v>
      </c>
    </row>
    <row r="39" spans="2:15" ht="15.75" customHeight="1" x14ac:dyDescent="0.25">
      <c r="B39" s="9" t="s">
        <v>198</v>
      </c>
      <c r="C39" s="70">
        <v>1</v>
      </c>
      <c r="D39" s="70">
        <v>1</v>
      </c>
      <c r="E39" s="70">
        <v>1</v>
      </c>
      <c r="F39" s="70">
        <v>1</v>
      </c>
      <c r="G39" s="70">
        <v>1</v>
      </c>
      <c r="H39" s="70">
        <v>1</v>
      </c>
      <c r="I39" s="70">
        <v>1</v>
      </c>
      <c r="J39" s="70">
        <v>1</v>
      </c>
      <c r="K39" s="70">
        <v>1</v>
      </c>
      <c r="L39" s="70">
        <v>1</v>
      </c>
      <c r="M39" s="70">
        <v>1</v>
      </c>
      <c r="N39" s="70">
        <v>1</v>
      </c>
      <c r="O39" s="70">
        <v>1</v>
      </c>
    </row>
    <row r="40" spans="2:15" ht="15.75" customHeight="1" x14ac:dyDescent="0.25">
      <c r="B40" s="9"/>
    </row>
  </sheetData>
  <sheetProtection algorithmName="SHA-512" hashValue="MObTmQQ195MdnxGkq43E0mcE5R4OIlS5XkjZ3CsV9/mjjxFS94+Ep5J5pC52XtID/5xc2Oz54NZgnucAqGK6KA==" saltValue="sgctPo4dN5XIqr9NWfQsfQ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27K85vQg2DikTwL+l8RLjlniiJqQasRAOTTnY/GAd2/p871bmmROaAR40fgKt7GQWs4rj6XG6RbCsQQHdjTrnQ==" saltValue="PInnE4DSqFL5ZmNBBdBgY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28" customWidth="1"/>
    <col min="2" max="2" width="12.453125" style="28" customWidth="1"/>
    <col min="3" max="4" width="11.453125" style="28"/>
    <col min="5" max="5" width="17.453125" style="28" customWidth="1"/>
    <col min="6" max="16384" width="11.453125" style="28"/>
  </cols>
  <sheetData>
    <row r="1" spans="1:5" ht="13" x14ac:dyDescent="0.3">
      <c r="A1" s="30" t="s">
        <v>216</v>
      </c>
      <c r="B1" s="30" t="s">
        <v>215</v>
      </c>
      <c r="C1" s="30" t="s">
        <v>4</v>
      </c>
      <c r="D1" s="30" t="s">
        <v>144</v>
      </c>
      <c r="E1" s="30" t="s">
        <v>225</v>
      </c>
    </row>
    <row r="2" spans="1:5" ht="14" x14ac:dyDescent="0.3">
      <c r="A2" s="29" t="s">
        <v>217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4" x14ac:dyDescent="0.3">
      <c r="A3" s="29" t="s">
        <v>218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4" x14ac:dyDescent="0.3">
      <c r="A4" s="29" t="s">
        <v>219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4" x14ac:dyDescent="0.3">
      <c r="A5" s="29" t="s">
        <v>220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4" x14ac:dyDescent="0.3">
      <c r="A6" s="29" t="s">
        <v>3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4" x14ac:dyDescent="0.3">
      <c r="A7" s="29" t="s">
        <v>221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4" x14ac:dyDescent="0.3">
      <c r="A8" s="29" t="s">
        <v>222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4" x14ac:dyDescent="0.3">
      <c r="A9" s="29" t="s">
        <v>223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4" x14ac:dyDescent="0.3">
      <c r="A10" s="29" t="s">
        <v>224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sheetProtection algorithmName="SHA-512" hashValue="zv/Tl1XMpxHDd4pK1RC72C8iI/vDKRFKf1CpssR7+nhyNnCyPCY4/iwCXXpxoK6vU6uML4krhqWpbqX3Ur0aOg==" saltValue="HScYrN+5uGg74WLtj+YyH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43" bestFit="1" customWidth="1"/>
    <col min="2" max="2" width="58.90625" style="43" bestFit="1" customWidth="1"/>
    <col min="3" max="3" width="9.453125" style="43" bestFit="1" customWidth="1"/>
    <col min="4" max="4" width="11.08984375" style="43" bestFit="1" customWidth="1"/>
    <col min="5" max="5" width="12" style="43" bestFit="1" customWidth="1"/>
    <col min="6" max="7" width="13.08984375" style="43" bestFit="1" customWidth="1"/>
    <col min="8" max="11" width="15.36328125" style="43" bestFit="1" customWidth="1"/>
    <col min="12" max="15" width="16.90625" style="43" bestFit="1" customWidth="1"/>
    <col min="16" max="16384" width="16.08984375" style="43"/>
  </cols>
  <sheetData>
    <row r="1" spans="1:15" ht="15.75" customHeight="1" x14ac:dyDescent="0.35">
      <c r="A1" s="44" t="s">
        <v>211</v>
      </c>
      <c r="B1" s="72" t="s">
        <v>160</v>
      </c>
      <c r="C1" s="44" t="s">
        <v>109</v>
      </c>
      <c r="D1" s="44" t="s">
        <v>96</v>
      </c>
      <c r="E1" s="44" t="s">
        <v>97</v>
      </c>
      <c r="F1" s="44" t="s">
        <v>98</v>
      </c>
      <c r="G1" s="44" t="s">
        <v>99</v>
      </c>
      <c r="H1" s="44" t="s">
        <v>122</v>
      </c>
      <c r="I1" s="44" t="s">
        <v>123</v>
      </c>
      <c r="J1" s="44" t="s">
        <v>124</v>
      </c>
      <c r="K1" s="44" t="s">
        <v>125</v>
      </c>
      <c r="L1" s="44" t="s">
        <v>69</v>
      </c>
      <c r="M1" s="44" t="s">
        <v>70</v>
      </c>
      <c r="N1" s="44" t="s">
        <v>71</v>
      </c>
      <c r="O1" s="44" t="s">
        <v>72</v>
      </c>
    </row>
    <row r="2" spans="1:15" ht="15.75" customHeight="1" x14ac:dyDescent="0.35">
      <c r="A2" s="44" t="s">
        <v>86</v>
      </c>
      <c r="B2" s="40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5">
      <c r="B3" s="40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5">
      <c r="B4" s="40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5">
      <c r="B5" s="40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5">
      <c r="B6" s="40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5">
      <c r="B7" s="40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5">
      <c r="B8" s="40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5">
      <c r="B9" s="40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5">
      <c r="B10" s="40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5">
      <c r="B11" s="40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5">
      <c r="B12" s="40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5">
      <c r="B13" s="40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5">
      <c r="B14" s="40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5">
      <c r="B15" s="40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5">
      <c r="B16" s="40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5">
      <c r="B17" s="40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5">
      <c r="A18" s="44" t="s">
        <v>100</v>
      </c>
      <c r="B18" s="40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5">
      <c r="A19" s="44"/>
      <c r="B19" s="40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5">
      <c r="B20" s="73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5">
      <c r="B21" s="73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5">
      <c r="B22" s="74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5">
      <c r="B23" s="40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5">
      <c r="B24" s="40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5">
      <c r="B25" s="40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5">
      <c r="B26" s="40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" customHeight="1" x14ac:dyDescent="0.35">
      <c r="A27" s="44" t="s">
        <v>75</v>
      </c>
      <c r="B27" s="40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75"/>
    </row>
    <row r="28" spans="1:16" ht="15.75" customHeight="1" x14ac:dyDescent="0.35">
      <c r="B28" s="46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5">
      <c r="A29" s="44"/>
      <c r="B29" s="46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5">
      <c r="B30" s="46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5">
      <c r="B31" s="46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5">
      <c r="B32" s="40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5">
      <c r="A33" s="44" t="s">
        <v>210</v>
      </c>
      <c r="B33" s="40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5">
      <c r="B34" s="40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5">
      <c r="B35" s="40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5">
      <c r="B36" s="40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5">
      <c r="B37" s="40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5">
      <c r="B38" s="40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5">
      <c r="B39" s="40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5">
      <c r="B40" s="40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5">
      <c r="B41" s="40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5">
      <c r="B42" s="40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S4bWhz9hEqb27eQUxPzJRmG/b+mLxmjx4WpHKYMTKzU6H7CnBWlQkZCTCB1+gwuqwmMFi4g2+ozce3eFhEG3yQ==" saltValue="VFFlB2kNYGo+KXpFJd7tv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28" bestFit="1" customWidth="1"/>
    <col min="2" max="2" width="8.6328125" style="28" bestFit="1" customWidth="1"/>
    <col min="3" max="3" width="8.90625" style="28" bestFit="1" customWidth="1"/>
    <col min="4" max="4" width="18.36328125" style="28" bestFit="1" customWidth="1"/>
    <col min="5" max="5" width="17.453125" style="28" bestFit="1" customWidth="1"/>
    <col min="6" max="6" width="13.54296875" style="28" bestFit="1" customWidth="1"/>
    <col min="7" max="7" width="9.81640625" style="28" bestFit="1" customWidth="1"/>
    <col min="8" max="8" width="8.90625" style="28" bestFit="1" customWidth="1"/>
    <col min="9" max="9" width="14.81640625" style="28" bestFit="1" customWidth="1"/>
    <col min="10" max="10" width="15.36328125" style="28" bestFit="1" customWidth="1"/>
    <col min="11" max="16384" width="12.81640625" style="28"/>
  </cols>
  <sheetData>
    <row r="1" spans="1:11" ht="13" x14ac:dyDescent="0.3">
      <c r="A1" s="30" t="s">
        <v>160</v>
      </c>
      <c r="B1" s="28" t="s">
        <v>226</v>
      </c>
      <c r="C1" s="28" t="s">
        <v>121</v>
      </c>
      <c r="D1" s="28" t="s">
        <v>227</v>
      </c>
      <c r="E1" s="28" t="s">
        <v>228</v>
      </c>
      <c r="F1" s="28" t="s">
        <v>128</v>
      </c>
      <c r="G1" s="28" t="s">
        <v>87</v>
      </c>
      <c r="H1" s="28" t="s">
        <v>43</v>
      </c>
      <c r="I1" s="28" t="s">
        <v>229</v>
      </c>
      <c r="J1" s="28" t="s">
        <v>36</v>
      </c>
      <c r="K1" s="28" t="s">
        <v>68</v>
      </c>
    </row>
    <row r="2" spans="1:11" x14ac:dyDescent="0.25">
      <c r="A2" s="40" t="s">
        <v>168</v>
      </c>
      <c r="B2" s="102"/>
      <c r="C2" s="102"/>
      <c r="D2" s="102"/>
      <c r="E2" s="102"/>
      <c r="F2" s="102"/>
      <c r="G2" s="102"/>
      <c r="H2" s="102"/>
      <c r="I2" s="102" t="s">
        <v>7</v>
      </c>
      <c r="J2" s="102"/>
      <c r="K2" s="102"/>
    </row>
    <row r="3" spans="1:11" x14ac:dyDescent="0.25">
      <c r="A3" s="40" t="s">
        <v>169</v>
      </c>
      <c r="B3" s="102"/>
      <c r="C3" s="102"/>
      <c r="D3" s="102"/>
      <c r="E3" s="102"/>
      <c r="F3" s="102"/>
      <c r="G3" s="102"/>
      <c r="H3" s="102" t="s">
        <v>7</v>
      </c>
      <c r="I3" s="102"/>
      <c r="J3" s="102"/>
      <c r="K3" s="102"/>
    </row>
    <row r="4" spans="1:11" x14ac:dyDescent="0.25">
      <c r="A4" s="40" t="s">
        <v>170</v>
      </c>
      <c r="B4" s="102"/>
      <c r="C4" s="102"/>
      <c r="D4" s="102" t="s">
        <v>7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40" t="s">
        <v>171</v>
      </c>
      <c r="B5" s="102"/>
      <c r="C5" s="102" t="s">
        <v>7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40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7</v>
      </c>
      <c r="K6" s="102" t="s">
        <v>7</v>
      </c>
    </row>
    <row r="7" spans="1:11" x14ac:dyDescent="0.25">
      <c r="A7" s="40" t="s">
        <v>173</v>
      </c>
      <c r="B7" s="102"/>
      <c r="C7" s="102" t="s">
        <v>7</v>
      </c>
      <c r="D7" s="102"/>
      <c r="E7" s="102"/>
      <c r="F7" s="102"/>
      <c r="G7" s="102"/>
      <c r="H7" s="102" t="s">
        <v>7</v>
      </c>
      <c r="I7" s="102"/>
      <c r="J7" s="102"/>
      <c r="K7" s="102"/>
    </row>
    <row r="8" spans="1:11" x14ac:dyDescent="0.25">
      <c r="A8" s="40" t="s">
        <v>174</v>
      </c>
      <c r="B8" s="102"/>
      <c r="C8" s="102" t="s">
        <v>7</v>
      </c>
      <c r="D8" s="102"/>
      <c r="E8" s="102"/>
      <c r="F8" s="102"/>
      <c r="G8" s="102"/>
      <c r="H8" s="102" t="s">
        <v>7</v>
      </c>
      <c r="I8" s="102"/>
      <c r="J8" s="102"/>
      <c r="K8" s="102"/>
    </row>
    <row r="9" spans="1:11" x14ac:dyDescent="0.25">
      <c r="A9" s="40" t="s">
        <v>175</v>
      </c>
      <c r="B9" s="102"/>
      <c r="C9" s="102" t="s">
        <v>7</v>
      </c>
      <c r="D9" s="102"/>
      <c r="E9" s="102"/>
      <c r="F9" s="102"/>
      <c r="G9" s="102"/>
      <c r="H9" s="102" t="s">
        <v>7</v>
      </c>
      <c r="I9" s="102"/>
      <c r="J9" s="102"/>
      <c r="K9" s="102"/>
    </row>
    <row r="10" spans="1:11" x14ac:dyDescent="0.25">
      <c r="A10" s="46" t="s">
        <v>176</v>
      </c>
      <c r="B10" s="102"/>
      <c r="C10" s="102" t="s">
        <v>7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46" t="s">
        <v>177</v>
      </c>
      <c r="B11" s="102"/>
      <c r="C11" s="102" t="s">
        <v>7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46" t="s">
        <v>178</v>
      </c>
      <c r="B12" s="102"/>
      <c r="C12" s="102" t="s">
        <v>7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46" t="s">
        <v>179</v>
      </c>
      <c r="B13" s="102"/>
      <c r="C13" s="102" t="s">
        <v>7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73" t="s">
        <v>180</v>
      </c>
      <c r="B14" s="102"/>
      <c r="C14" s="102" t="s">
        <v>7</v>
      </c>
      <c r="D14" s="102"/>
      <c r="E14" s="102"/>
      <c r="F14" s="102"/>
      <c r="G14" s="102"/>
      <c r="H14" s="102"/>
      <c r="I14" s="102" t="s">
        <v>7</v>
      </c>
      <c r="J14" s="102"/>
      <c r="K14" s="102"/>
    </row>
    <row r="15" spans="1:11" x14ac:dyDescent="0.25">
      <c r="A15" s="73" t="s">
        <v>181</v>
      </c>
      <c r="B15" s="102"/>
      <c r="C15" s="102" t="s">
        <v>7</v>
      </c>
      <c r="D15" s="102"/>
      <c r="E15" s="102"/>
      <c r="F15" s="102"/>
      <c r="G15" s="102"/>
      <c r="H15" s="102"/>
      <c r="I15" s="102" t="s">
        <v>7</v>
      </c>
      <c r="J15" s="102"/>
      <c r="K15" s="102"/>
    </row>
    <row r="16" spans="1:11" x14ac:dyDescent="0.25">
      <c r="A16" s="40" t="s">
        <v>182</v>
      </c>
      <c r="B16" s="102"/>
      <c r="C16" s="102" t="s">
        <v>7</v>
      </c>
      <c r="D16" s="102"/>
      <c r="E16" s="102"/>
      <c r="F16" s="102"/>
      <c r="G16" s="102"/>
      <c r="H16" s="102" t="s">
        <v>7</v>
      </c>
      <c r="I16" s="102" t="s">
        <v>7</v>
      </c>
      <c r="J16" s="102"/>
      <c r="K16" s="102"/>
    </row>
    <row r="17" spans="1:11" x14ac:dyDescent="0.25">
      <c r="A17" s="40" t="s">
        <v>183</v>
      </c>
      <c r="B17" s="102"/>
      <c r="C17" s="102" t="s">
        <v>7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40" t="s">
        <v>157</v>
      </c>
      <c r="B18" s="102" t="s">
        <v>7</v>
      </c>
      <c r="C18" s="102"/>
      <c r="D18" s="102"/>
      <c r="E18" s="102"/>
      <c r="F18" s="102" t="s">
        <v>7</v>
      </c>
      <c r="G18" s="102"/>
      <c r="H18" s="102"/>
      <c r="I18" s="102"/>
      <c r="J18" s="102"/>
      <c r="K18" s="102"/>
    </row>
    <row r="19" spans="1:11" x14ac:dyDescent="0.25">
      <c r="A19" s="40" t="s">
        <v>158</v>
      </c>
      <c r="B19" s="102" t="s">
        <v>7</v>
      </c>
      <c r="C19" s="102"/>
      <c r="D19" s="102"/>
      <c r="E19" s="102"/>
      <c r="F19" s="102" t="s">
        <v>7</v>
      </c>
      <c r="G19" s="102"/>
      <c r="H19" s="102"/>
      <c r="I19" s="102"/>
      <c r="J19" s="102"/>
      <c r="K19" s="102"/>
    </row>
    <row r="20" spans="1:11" x14ac:dyDescent="0.25">
      <c r="A20" s="40" t="s">
        <v>159</v>
      </c>
      <c r="B20" s="102" t="s">
        <v>7</v>
      </c>
      <c r="C20" s="102"/>
      <c r="D20" s="102"/>
      <c r="E20" s="102"/>
      <c r="F20" s="102" t="s">
        <v>7</v>
      </c>
      <c r="G20" s="102"/>
      <c r="H20" s="102"/>
      <c r="I20" s="102"/>
      <c r="J20" s="102"/>
      <c r="K20" s="102"/>
    </row>
    <row r="21" spans="1:11" x14ac:dyDescent="0.25">
      <c r="A21" s="40" t="s">
        <v>184</v>
      </c>
      <c r="B21" s="102"/>
      <c r="C21" s="102"/>
      <c r="D21" s="102"/>
      <c r="E21" s="102"/>
      <c r="F21" s="102"/>
      <c r="G21" s="102"/>
      <c r="H21" s="102" t="s">
        <v>7</v>
      </c>
      <c r="I21" s="102" t="s">
        <v>7</v>
      </c>
      <c r="J21" s="102"/>
      <c r="K21" s="102"/>
    </row>
    <row r="22" spans="1:11" x14ac:dyDescent="0.25">
      <c r="A22" s="40" t="s">
        <v>185</v>
      </c>
      <c r="B22" s="102" t="s">
        <v>7</v>
      </c>
      <c r="C22" s="102" t="s">
        <v>7</v>
      </c>
      <c r="D22" s="102" t="s">
        <v>7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40" t="s">
        <v>186</v>
      </c>
      <c r="B23" s="102"/>
      <c r="C23" s="102" t="s">
        <v>7</v>
      </c>
      <c r="D23" s="102"/>
      <c r="E23" s="102"/>
      <c r="F23" s="102"/>
      <c r="G23" s="102"/>
      <c r="H23" s="102"/>
      <c r="I23" s="102" t="s">
        <v>7</v>
      </c>
      <c r="J23" s="102"/>
      <c r="K23" s="102"/>
    </row>
    <row r="24" spans="1:11" x14ac:dyDescent="0.25">
      <c r="A24" s="40" t="s">
        <v>187</v>
      </c>
      <c r="B24" s="102"/>
      <c r="C24" s="102"/>
      <c r="D24" s="102"/>
      <c r="E24" s="102"/>
      <c r="F24" s="102"/>
      <c r="G24" s="102"/>
      <c r="H24" s="102" t="s">
        <v>7</v>
      </c>
      <c r="I24" s="102"/>
      <c r="J24" s="102"/>
      <c r="K24" s="102"/>
    </row>
    <row r="25" spans="1:11" x14ac:dyDescent="0.25">
      <c r="A25" s="40" t="s">
        <v>188</v>
      </c>
      <c r="B25" s="102"/>
      <c r="C25" s="102"/>
      <c r="D25" s="102"/>
      <c r="E25" s="102"/>
      <c r="F25" s="102"/>
      <c r="G25" s="102"/>
      <c r="H25" s="102" t="s">
        <v>7</v>
      </c>
      <c r="I25" s="102"/>
      <c r="J25" s="102"/>
      <c r="K25" s="102"/>
    </row>
    <row r="26" spans="1:11" x14ac:dyDescent="0.25">
      <c r="A26" s="40" t="s">
        <v>189</v>
      </c>
      <c r="B26" s="102"/>
      <c r="C26" s="102" t="s">
        <v>7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40" t="s">
        <v>190</v>
      </c>
      <c r="B27" s="102"/>
      <c r="C27" s="102" t="s">
        <v>7</v>
      </c>
      <c r="D27" s="102"/>
      <c r="E27" s="102"/>
      <c r="F27" s="102"/>
      <c r="G27" s="102"/>
      <c r="H27" s="102"/>
      <c r="I27" s="102" t="s">
        <v>7</v>
      </c>
      <c r="J27" s="102"/>
      <c r="K27" s="102"/>
    </row>
    <row r="28" spans="1:11" x14ac:dyDescent="0.25">
      <c r="A28" s="40" t="s">
        <v>191</v>
      </c>
      <c r="B28" s="102"/>
      <c r="C28" s="102"/>
      <c r="D28" s="102"/>
      <c r="E28" s="102"/>
      <c r="F28" s="102"/>
      <c r="G28" s="102"/>
      <c r="H28" s="102" t="s">
        <v>7</v>
      </c>
      <c r="I28" s="102"/>
      <c r="J28" s="102"/>
      <c r="K28" s="102"/>
    </row>
    <row r="29" spans="1:11" x14ac:dyDescent="0.25">
      <c r="A29" s="40" t="s">
        <v>192</v>
      </c>
      <c r="B29" s="102" t="s">
        <v>7</v>
      </c>
      <c r="C29" s="102"/>
      <c r="D29" s="102" t="s">
        <v>7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40" t="s">
        <v>205</v>
      </c>
      <c r="B30" s="102" t="s">
        <v>7</v>
      </c>
      <c r="C30" s="102" t="s">
        <v>7</v>
      </c>
      <c r="D30" s="102" t="s">
        <v>7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40" t="s">
        <v>161</v>
      </c>
      <c r="B31" s="102"/>
      <c r="C31" s="102"/>
      <c r="D31" s="102"/>
      <c r="E31" s="102" t="s">
        <v>7</v>
      </c>
      <c r="F31" s="102"/>
      <c r="G31" s="102"/>
      <c r="H31" s="102"/>
      <c r="I31" s="102"/>
      <c r="J31" s="102"/>
      <c r="K31" s="102"/>
    </row>
    <row r="32" spans="1:11" x14ac:dyDescent="0.25">
      <c r="A32" s="40" t="s">
        <v>193</v>
      </c>
      <c r="B32" s="102"/>
      <c r="C32" s="102"/>
      <c r="D32" s="102"/>
      <c r="E32" s="102"/>
      <c r="F32" s="102"/>
      <c r="G32" s="102" t="s">
        <v>7</v>
      </c>
      <c r="H32" s="102" t="s">
        <v>7</v>
      </c>
      <c r="I32" s="102"/>
      <c r="J32" s="102"/>
      <c r="K32" s="102"/>
    </row>
    <row r="33" spans="1:11" x14ac:dyDescent="0.25">
      <c r="A33" s="40" t="s">
        <v>194</v>
      </c>
      <c r="B33" s="102"/>
      <c r="C33" s="102"/>
      <c r="D33" s="102"/>
      <c r="E33" s="102"/>
      <c r="F33" s="102"/>
      <c r="G33" s="102" t="s">
        <v>7</v>
      </c>
      <c r="H33" s="102" t="s">
        <v>7</v>
      </c>
      <c r="I33" s="102"/>
      <c r="J33" s="102"/>
      <c r="K33" s="102"/>
    </row>
    <row r="34" spans="1:11" x14ac:dyDescent="0.25">
      <c r="A34" s="40" t="s">
        <v>195</v>
      </c>
      <c r="B34" s="102"/>
      <c r="C34" s="102"/>
      <c r="D34" s="102"/>
      <c r="E34" s="102"/>
      <c r="F34" s="102"/>
      <c r="G34" s="102" t="s">
        <v>7</v>
      </c>
      <c r="H34" s="102" t="s">
        <v>7</v>
      </c>
      <c r="I34" s="102"/>
      <c r="J34" s="102"/>
      <c r="K34" s="102"/>
    </row>
    <row r="35" spans="1:11" x14ac:dyDescent="0.25">
      <c r="A35" s="40" t="s">
        <v>196</v>
      </c>
      <c r="B35" s="102"/>
      <c r="C35" s="102"/>
      <c r="D35" s="102"/>
      <c r="E35" s="102"/>
      <c r="F35" s="102"/>
      <c r="G35" s="102" t="s">
        <v>7</v>
      </c>
      <c r="H35" s="102" t="s">
        <v>7</v>
      </c>
      <c r="I35" s="102"/>
      <c r="J35" s="102"/>
      <c r="K35" s="102"/>
    </row>
    <row r="36" spans="1:11" x14ac:dyDescent="0.25">
      <c r="A36" s="40" t="s">
        <v>197</v>
      </c>
      <c r="B36" s="102"/>
      <c r="C36" s="102"/>
      <c r="D36" s="102"/>
      <c r="E36" s="102"/>
      <c r="F36" s="102"/>
      <c r="G36" s="102" t="s">
        <v>7</v>
      </c>
      <c r="H36" s="102" t="s">
        <v>7</v>
      </c>
      <c r="I36" s="102"/>
      <c r="J36" s="102"/>
      <c r="K36" s="102"/>
    </row>
    <row r="37" spans="1:11" x14ac:dyDescent="0.25">
      <c r="A37" s="40" t="s">
        <v>198</v>
      </c>
      <c r="B37" s="102"/>
      <c r="C37" s="102"/>
      <c r="D37" s="102"/>
      <c r="E37" s="102"/>
      <c r="F37" s="102"/>
      <c r="G37" s="102" t="s">
        <v>7</v>
      </c>
      <c r="H37" s="102" t="s">
        <v>7</v>
      </c>
      <c r="I37" s="102"/>
      <c r="J37" s="102"/>
      <c r="K37" s="102"/>
    </row>
    <row r="38" spans="1:11" x14ac:dyDescent="0.25">
      <c r="A38" s="40" t="s">
        <v>199</v>
      </c>
      <c r="B38" s="102"/>
      <c r="C38" s="102"/>
      <c r="D38" s="102"/>
      <c r="E38" s="102"/>
      <c r="F38" s="102"/>
      <c r="G38" s="102"/>
      <c r="H38" s="102" t="s">
        <v>7</v>
      </c>
      <c r="I38" s="102"/>
      <c r="J38" s="102"/>
      <c r="K38" s="102"/>
    </row>
    <row r="39" spans="1:11" x14ac:dyDescent="0.25">
      <c r="A39" s="40" t="s">
        <v>200</v>
      </c>
      <c r="B39" s="102" t="s">
        <v>7</v>
      </c>
      <c r="C39" s="102"/>
      <c r="D39" s="102"/>
      <c r="E39" s="102"/>
      <c r="F39" s="102"/>
      <c r="G39" s="102" t="s">
        <v>7</v>
      </c>
      <c r="H39" s="102" t="s">
        <v>7</v>
      </c>
      <c r="I39" s="102"/>
      <c r="J39" s="102"/>
      <c r="K39" s="102"/>
    </row>
  </sheetData>
  <sheetProtection algorithmName="SHA-512" hashValue="iA6sBsXD17ZkICwkKaF3wfDcQ4ROby8ckD6zRcHBnHlXxJ3r6f2uEn0TMXyzySrpiEj/DbdvU8Yz5hDUGuCSPA==" saltValue="rYx1n08c/1rap2NVpz7OT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28" bestFit="1" customWidth="1"/>
    <col min="2" max="2" width="8.6328125" style="28" bestFit="1" customWidth="1"/>
    <col min="3" max="3" width="8.90625" style="28" bestFit="1" customWidth="1"/>
    <col min="4" max="4" width="18.36328125" style="28" bestFit="1" customWidth="1"/>
    <col min="5" max="5" width="17.453125" style="28" bestFit="1" customWidth="1"/>
    <col min="6" max="6" width="13.54296875" style="28" bestFit="1" customWidth="1"/>
    <col min="7" max="7" width="9.81640625" style="28" bestFit="1" customWidth="1"/>
    <col min="8" max="8" width="8.90625" style="28" bestFit="1" customWidth="1"/>
    <col min="9" max="9" width="14.81640625" style="28" bestFit="1" customWidth="1"/>
    <col min="10" max="10" width="15.36328125" style="28" bestFit="1" customWidth="1"/>
    <col min="11" max="16384" width="12.81640625" style="28"/>
  </cols>
  <sheetData>
    <row r="1" spans="1:11" ht="13" x14ac:dyDescent="0.3">
      <c r="A1" s="30" t="s">
        <v>230</v>
      </c>
      <c r="B1" s="28" t="s">
        <v>226</v>
      </c>
      <c r="C1" s="28" t="s">
        <v>121</v>
      </c>
      <c r="D1" s="28" t="s">
        <v>227</v>
      </c>
      <c r="E1" s="28" t="s">
        <v>228</v>
      </c>
      <c r="F1" s="28" t="s">
        <v>128</v>
      </c>
      <c r="G1" s="28" t="s">
        <v>87</v>
      </c>
      <c r="H1" s="28" t="s">
        <v>43</v>
      </c>
      <c r="I1" s="28" t="s">
        <v>229</v>
      </c>
      <c r="J1" s="28" t="s">
        <v>36</v>
      </c>
      <c r="K1" s="28" t="s">
        <v>68</v>
      </c>
    </row>
    <row r="2" spans="1:11" x14ac:dyDescent="0.25">
      <c r="A2" s="28" t="s">
        <v>109</v>
      </c>
      <c r="B2" s="102" t="s">
        <v>7</v>
      </c>
      <c r="C2" s="102" t="s">
        <v>7</v>
      </c>
      <c r="D2" s="102" t="s">
        <v>7</v>
      </c>
      <c r="E2" s="102" t="s">
        <v>7</v>
      </c>
      <c r="F2" s="102" t="s">
        <v>7</v>
      </c>
      <c r="G2" s="102" t="s">
        <v>7</v>
      </c>
      <c r="H2" s="102" t="s">
        <v>7</v>
      </c>
      <c r="I2" s="102"/>
      <c r="J2" s="102"/>
      <c r="K2" s="102"/>
    </row>
    <row r="3" spans="1:11" x14ac:dyDescent="0.25">
      <c r="A3" s="28" t="s">
        <v>96</v>
      </c>
      <c r="B3" s="102" t="s">
        <v>7</v>
      </c>
      <c r="C3" s="102" t="s">
        <v>7</v>
      </c>
      <c r="D3" s="102" t="s">
        <v>7</v>
      </c>
      <c r="E3" s="102" t="s">
        <v>7</v>
      </c>
      <c r="F3" s="102" t="s">
        <v>7</v>
      </c>
      <c r="G3" s="102" t="s">
        <v>7</v>
      </c>
      <c r="H3" s="102" t="s">
        <v>7</v>
      </c>
      <c r="I3" s="102"/>
      <c r="J3" s="102"/>
      <c r="K3" s="102"/>
    </row>
    <row r="4" spans="1:11" x14ac:dyDescent="0.25">
      <c r="A4" s="28" t="s">
        <v>97</v>
      </c>
      <c r="B4" s="102" t="s">
        <v>7</v>
      </c>
      <c r="C4" s="102" t="s">
        <v>7</v>
      </c>
      <c r="D4" s="102" t="s">
        <v>7</v>
      </c>
      <c r="E4" s="102" t="s">
        <v>7</v>
      </c>
      <c r="F4" s="102" t="s">
        <v>7</v>
      </c>
      <c r="G4" s="102" t="s">
        <v>7</v>
      </c>
      <c r="H4" s="102" t="s">
        <v>7</v>
      </c>
      <c r="I4" s="102"/>
      <c r="J4" s="102"/>
      <c r="K4" s="102"/>
    </row>
    <row r="5" spans="1:11" x14ac:dyDescent="0.25">
      <c r="A5" s="28" t="s">
        <v>98</v>
      </c>
      <c r="B5" s="102" t="s">
        <v>7</v>
      </c>
      <c r="C5" s="102" t="s">
        <v>7</v>
      </c>
      <c r="D5" s="102" t="s">
        <v>7</v>
      </c>
      <c r="E5" s="102" t="s">
        <v>7</v>
      </c>
      <c r="F5" s="102" t="s">
        <v>7</v>
      </c>
      <c r="G5" s="102" t="s">
        <v>7</v>
      </c>
      <c r="H5" s="102" t="s">
        <v>7</v>
      </c>
      <c r="I5" s="102"/>
      <c r="J5" s="102"/>
      <c r="K5" s="102"/>
    </row>
    <row r="6" spans="1:11" x14ac:dyDescent="0.25">
      <c r="A6" s="28" t="s">
        <v>99</v>
      </c>
      <c r="B6" s="102" t="s">
        <v>7</v>
      </c>
      <c r="C6" s="102" t="s">
        <v>7</v>
      </c>
      <c r="D6" s="102" t="s">
        <v>7</v>
      </c>
      <c r="E6" s="102" t="s">
        <v>7</v>
      </c>
      <c r="F6" s="102" t="s">
        <v>7</v>
      </c>
      <c r="G6" s="102" t="s">
        <v>7</v>
      </c>
      <c r="H6" s="102" t="s">
        <v>7</v>
      </c>
      <c r="I6" s="102"/>
      <c r="J6" s="102"/>
      <c r="K6" s="102"/>
    </row>
    <row r="7" spans="1:11" x14ac:dyDescent="0.25">
      <c r="A7" s="28" t="s">
        <v>122</v>
      </c>
      <c r="B7" s="102"/>
      <c r="C7" s="102" t="s">
        <v>7</v>
      </c>
      <c r="D7" s="102"/>
      <c r="E7" s="102"/>
      <c r="F7" s="102"/>
      <c r="G7" s="102"/>
      <c r="H7" s="102" t="s">
        <v>7</v>
      </c>
      <c r="I7" s="102" t="s">
        <v>7</v>
      </c>
      <c r="J7" s="102"/>
      <c r="K7" s="102"/>
    </row>
    <row r="8" spans="1:11" x14ac:dyDescent="0.25">
      <c r="A8" s="28" t="s">
        <v>123</v>
      </c>
      <c r="B8" s="102"/>
      <c r="C8" s="102" t="s">
        <v>7</v>
      </c>
      <c r="D8" s="102"/>
      <c r="E8" s="102"/>
      <c r="F8" s="102"/>
      <c r="G8" s="102"/>
      <c r="H8" s="102" t="s">
        <v>7</v>
      </c>
      <c r="I8" s="102" t="s">
        <v>7</v>
      </c>
      <c r="J8" s="102"/>
      <c r="K8" s="102"/>
    </row>
    <row r="9" spans="1:11" x14ac:dyDescent="0.25">
      <c r="A9" s="28" t="s">
        <v>124</v>
      </c>
      <c r="B9" s="102"/>
      <c r="C9" s="102" t="s">
        <v>7</v>
      </c>
      <c r="D9" s="102"/>
      <c r="E9" s="102"/>
      <c r="F9" s="102"/>
      <c r="G9" s="102"/>
      <c r="H9" s="102" t="s">
        <v>7</v>
      </c>
      <c r="I9" s="102" t="s">
        <v>7</v>
      </c>
      <c r="J9" s="102"/>
      <c r="K9" s="102"/>
    </row>
    <row r="10" spans="1:11" x14ac:dyDescent="0.25">
      <c r="A10" s="28" t="s">
        <v>125</v>
      </c>
      <c r="B10" s="102"/>
      <c r="C10" s="102" t="s">
        <v>7</v>
      </c>
      <c r="D10" s="102"/>
      <c r="E10" s="102"/>
      <c r="F10" s="102"/>
      <c r="G10" s="102"/>
      <c r="H10" s="102" t="s">
        <v>7</v>
      </c>
      <c r="I10" s="102" t="s">
        <v>7</v>
      </c>
      <c r="J10" s="102"/>
      <c r="K10" s="102"/>
    </row>
    <row r="11" spans="1:11" x14ac:dyDescent="0.25">
      <c r="A11" s="28" t="s">
        <v>69</v>
      </c>
      <c r="B11" s="102"/>
      <c r="C11" s="102" t="s">
        <v>7</v>
      </c>
      <c r="D11" s="102"/>
      <c r="E11" s="102"/>
      <c r="F11" s="102"/>
      <c r="G11" s="102"/>
      <c r="H11" s="102"/>
      <c r="I11" s="102"/>
      <c r="J11" s="102" t="s">
        <v>7</v>
      </c>
      <c r="K11" s="102" t="s">
        <v>7</v>
      </c>
    </row>
    <row r="12" spans="1:11" x14ac:dyDescent="0.25">
      <c r="A12" s="28" t="s">
        <v>70</v>
      </c>
      <c r="B12" s="102"/>
      <c r="C12" s="102" t="s">
        <v>7</v>
      </c>
      <c r="D12" s="102"/>
      <c r="E12" s="102"/>
      <c r="F12" s="102"/>
      <c r="G12" s="102"/>
      <c r="H12" s="102"/>
      <c r="I12" s="102"/>
      <c r="J12" s="102"/>
      <c r="K12" s="102" t="s">
        <v>7</v>
      </c>
    </row>
    <row r="13" spans="1:11" x14ac:dyDescent="0.25">
      <c r="A13" s="28" t="s">
        <v>71</v>
      </c>
      <c r="B13" s="102"/>
      <c r="C13" s="102" t="s">
        <v>7</v>
      </c>
      <c r="D13" s="102"/>
      <c r="E13" s="102"/>
      <c r="F13" s="102"/>
      <c r="G13" s="102"/>
      <c r="H13" s="102"/>
      <c r="I13" s="102"/>
      <c r="J13" s="102"/>
      <c r="K13" s="102" t="s">
        <v>7</v>
      </c>
    </row>
    <row r="14" spans="1:11" x14ac:dyDescent="0.25">
      <c r="A14" s="28" t="s">
        <v>72</v>
      </c>
      <c r="B14" s="102"/>
      <c r="C14" s="102" t="s">
        <v>7</v>
      </c>
      <c r="D14" s="102"/>
      <c r="E14" s="102"/>
      <c r="F14" s="102"/>
      <c r="G14" s="102"/>
      <c r="H14" s="102"/>
      <c r="I14" s="102"/>
      <c r="J14" s="102"/>
      <c r="K14" s="102" t="s">
        <v>7</v>
      </c>
    </row>
  </sheetData>
  <sheetProtection algorithmName="SHA-512" hashValue="IRHImea5zwNrMY8GbrGSO4bgdRsViDDqT8ZFD+WUn3qmg1GOTK17ebQp9Yo9y34Z7d9/62mzaJ7hJ290Le7qEA==" saltValue="McgGxORslHZfp1Mh+Q+sK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57"/>
      <c r="C2" s="57"/>
      <c r="D2" s="57"/>
      <c r="E2" s="57"/>
      <c r="F2" s="57"/>
      <c r="G2" s="17">
        <f t="shared" ref="G2:G11" si="0">C2+D2+E2+F2</f>
        <v>0</v>
      </c>
      <c r="H2" s="17">
        <f t="shared" ref="H2:H11" si="1">(B2 + stillbirth*B2/(1000-stillbirth))/(1-abortion)</f>
        <v>0</v>
      </c>
      <c r="I2" s="17">
        <f t="shared" ref="I2:I11" si="2">G2-H2</f>
        <v>0</v>
      </c>
    </row>
    <row r="3" spans="1:9" ht="15.75" customHeight="1" x14ac:dyDescent="0.25">
      <c r="A3" s="5">
        <f t="shared" ref="A3:A40" si="3">IF($A$2+ROW(A3)-2&lt;=end_year,A2+1,"")</f>
        <v>2022</v>
      </c>
      <c r="B3" s="57"/>
      <c r="C3" s="58"/>
      <c r="D3" s="58"/>
      <c r="E3" s="58"/>
      <c r="F3" s="58"/>
      <c r="G3" s="17">
        <f t="shared" si="0"/>
        <v>0</v>
      </c>
      <c r="H3" s="17">
        <f t="shared" si="1"/>
        <v>0</v>
      </c>
      <c r="I3" s="17">
        <f t="shared" si="2"/>
        <v>0</v>
      </c>
    </row>
    <row r="4" spans="1:9" ht="15.75" customHeight="1" x14ac:dyDescent="0.25">
      <c r="A4" s="5">
        <f t="shared" si="3"/>
        <v>2023</v>
      </c>
      <c r="B4" s="57"/>
      <c r="C4" s="58"/>
      <c r="D4" s="58"/>
      <c r="E4" s="58"/>
      <c r="F4" s="58"/>
      <c r="G4" s="17">
        <f t="shared" si="0"/>
        <v>0</v>
      </c>
      <c r="H4" s="17">
        <f t="shared" si="1"/>
        <v>0</v>
      </c>
      <c r="I4" s="17">
        <f t="shared" si="2"/>
        <v>0</v>
      </c>
    </row>
    <row r="5" spans="1:9" ht="15.75" customHeight="1" x14ac:dyDescent="0.25">
      <c r="A5" s="5">
        <f t="shared" si="3"/>
        <v>2024</v>
      </c>
      <c r="B5" s="57"/>
      <c r="C5" s="58"/>
      <c r="D5" s="58"/>
      <c r="E5" s="58"/>
      <c r="F5" s="58"/>
      <c r="G5" s="17">
        <f t="shared" si="0"/>
        <v>0</v>
      </c>
      <c r="H5" s="17">
        <f t="shared" si="1"/>
        <v>0</v>
      </c>
      <c r="I5" s="17">
        <f t="shared" si="2"/>
        <v>0</v>
      </c>
    </row>
    <row r="6" spans="1:9" ht="15.75" customHeight="1" x14ac:dyDescent="0.25">
      <c r="A6" s="5">
        <f t="shared" si="3"/>
        <v>2025</v>
      </c>
      <c r="B6" s="57"/>
      <c r="C6" s="58"/>
      <c r="D6" s="58"/>
      <c r="E6" s="58"/>
      <c r="F6" s="58"/>
      <c r="G6" s="17">
        <f t="shared" si="0"/>
        <v>0</v>
      </c>
      <c r="H6" s="17">
        <f t="shared" si="1"/>
        <v>0</v>
      </c>
      <c r="I6" s="17">
        <f t="shared" si="2"/>
        <v>0</v>
      </c>
    </row>
    <row r="7" spans="1:9" ht="15.75" customHeight="1" x14ac:dyDescent="0.25">
      <c r="A7" s="5">
        <f t="shared" si="3"/>
        <v>2026</v>
      </c>
      <c r="B7" s="57"/>
      <c r="C7" s="58"/>
      <c r="D7" s="58"/>
      <c r="E7" s="58"/>
      <c r="F7" s="58"/>
      <c r="G7" s="17">
        <f t="shared" si="0"/>
        <v>0</v>
      </c>
      <c r="H7" s="17">
        <f t="shared" si="1"/>
        <v>0</v>
      </c>
      <c r="I7" s="17">
        <f t="shared" si="2"/>
        <v>0</v>
      </c>
    </row>
    <row r="8" spans="1:9" ht="15.75" customHeight="1" x14ac:dyDescent="0.25">
      <c r="A8" s="5">
        <f t="shared" si="3"/>
        <v>2027</v>
      </c>
      <c r="B8" s="57"/>
      <c r="C8" s="58"/>
      <c r="D8" s="58"/>
      <c r="E8" s="58"/>
      <c r="F8" s="58"/>
      <c r="G8" s="17">
        <f t="shared" si="0"/>
        <v>0</v>
      </c>
      <c r="H8" s="17">
        <f t="shared" si="1"/>
        <v>0</v>
      </c>
      <c r="I8" s="17">
        <f t="shared" si="2"/>
        <v>0</v>
      </c>
    </row>
    <row r="9" spans="1:9" ht="15.75" customHeight="1" x14ac:dyDescent="0.25">
      <c r="A9" s="5">
        <f t="shared" si="3"/>
        <v>2028</v>
      </c>
      <c r="B9" s="57"/>
      <c r="C9" s="58"/>
      <c r="D9" s="58"/>
      <c r="E9" s="58"/>
      <c r="F9" s="58"/>
      <c r="G9" s="17">
        <f t="shared" si="0"/>
        <v>0</v>
      </c>
      <c r="H9" s="17">
        <f t="shared" si="1"/>
        <v>0</v>
      </c>
      <c r="I9" s="17">
        <f t="shared" si="2"/>
        <v>0</v>
      </c>
    </row>
    <row r="10" spans="1:9" ht="15.75" customHeight="1" x14ac:dyDescent="0.25">
      <c r="A10" s="5">
        <f t="shared" si="3"/>
        <v>2029</v>
      </c>
      <c r="B10" s="57"/>
      <c r="C10" s="58"/>
      <c r="D10" s="58"/>
      <c r="E10" s="58"/>
      <c r="F10" s="58"/>
      <c r="G10" s="17">
        <f t="shared" si="0"/>
        <v>0</v>
      </c>
      <c r="H10" s="17">
        <f t="shared" si="1"/>
        <v>0</v>
      </c>
      <c r="I10" s="17">
        <f t="shared" si="2"/>
        <v>0</v>
      </c>
    </row>
    <row r="11" spans="1:9" ht="15.75" customHeight="1" x14ac:dyDescent="0.25">
      <c r="A11" s="5">
        <f t="shared" si="3"/>
        <v>2030</v>
      </c>
      <c r="B11" s="57"/>
      <c r="C11" s="58"/>
      <c r="D11" s="58"/>
      <c r="E11" s="58"/>
      <c r="F11" s="58"/>
      <c r="G11" s="17">
        <f t="shared" si="0"/>
        <v>0</v>
      </c>
      <c r="H11" s="17">
        <f t="shared" si="1"/>
        <v>0</v>
      </c>
      <c r="I11" s="17">
        <f t="shared" si="2"/>
        <v>0</v>
      </c>
    </row>
    <row r="12" spans="1:9" ht="15.75" customHeight="1" x14ac:dyDescent="0.25">
      <c r="A12" s="5" t="str">
        <f t="shared" si="3"/>
        <v/>
      </c>
      <c r="B12" s="57"/>
      <c r="C12" s="58"/>
      <c r="D12" s="58"/>
      <c r="E12" s="58"/>
      <c r="F12" s="58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57"/>
      <c r="C13" s="58"/>
      <c r="D13" s="58"/>
      <c r="E13" s="58"/>
      <c r="F13" s="58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57"/>
      <c r="C14" s="58"/>
      <c r="D14" s="58"/>
      <c r="E14" s="58"/>
      <c r="F14" s="58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57"/>
      <c r="C15" s="58"/>
      <c r="D15" s="58"/>
      <c r="E15" s="58"/>
      <c r="F15" s="58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57"/>
      <c r="C16" s="58"/>
      <c r="D16" s="58"/>
      <c r="E16" s="58"/>
      <c r="F16" s="58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57"/>
      <c r="C17" s="58"/>
      <c r="E17" s="58"/>
      <c r="F17" s="58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57"/>
      <c r="C18" s="58"/>
      <c r="D18" s="58"/>
      <c r="E18" s="58"/>
      <c r="F18" s="58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57"/>
      <c r="C19" s="58"/>
      <c r="D19" s="58"/>
      <c r="E19" s="58"/>
      <c r="F19" s="58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57"/>
      <c r="C20" s="58"/>
      <c r="D20" s="58"/>
      <c r="E20" s="58"/>
      <c r="F20" s="58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57"/>
      <c r="C21" s="58"/>
      <c r="D21" s="58"/>
      <c r="E21" s="58"/>
      <c r="F21" s="58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57"/>
      <c r="C22" s="58"/>
      <c r="D22" s="58"/>
      <c r="E22" s="58"/>
      <c r="F22" s="58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57"/>
      <c r="C23" s="58"/>
      <c r="D23" s="58"/>
      <c r="E23" s="58"/>
      <c r="F23" s="58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57"/>
      <c r="C24" s="58"/>
      <c r="D24" s="58"/>
      <c r="E24" s="58"/>
      <c r="F24" s="58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57"/>
      <c r="C25" s="58"/>
      <c r="D25" s="58"/>
      <c r="E25" s="58"/>
      <c r="F25" s="58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57"/>
      <c r="C26" s="58"/>
      <c r="D26" s="58"/>
      <c r="E26" s="58"/>
      <c r="F26" s="58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57"/>
      <c r="C27" s="58"/>
      <c r="D27" s="58"/>
      <c r="E27" s="58"/>
      <c r="F27" s="58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57"/>
      <c r="C28" s="58"/>
      <c r="D28" s="58"/>
      <c r="E28" s="58"/>
      <c r="F28" s="58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57"/>
      <c r="C29" s="58"/>
      <c r="D29" s="58"/>
      <c r="E29" s="58"/>
      <c r="F29" s="58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57"/>
      <c r="C30" s="58"/>
      <c r="D30" s="58"/>
      <c r="E30" s="58"/>
      <c r="F30" s="58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57"/>
      <c r="C31" s="58"/>
      <c r="D31" s="58"/>
      <c r="E31" s="58"/>
      <c r="F31" s="58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57"/>
      <c r="C32" s="58"/>
      <c r="D32" s="58"/>
      <c r="E32" s="58"/>
      <c r="F32" s="58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57"/>
      <c r="C33" s="58"/>
      <c r="D33" s="58"/>
      <c r="E33" s="58"/>
      <c r="F33" s="58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57"/>
      <c r="C34" s="58"/>
      <c r="D34" s="58"/>
      <c r="E34" s="58"/>
      <c r="F34" s="58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57"/>
      <c r="C35" s="58"/>
      <c r="D35" s="58"/>
      <c r="E35" s="58"/>
      <c r="F35" s="58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57"/>
      <c r="C36" s="58"/>
      <c r="D36" s="58"/>
      <c r="E36" s="58"/>
      <c r="F36" s="58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57"/>
      <c r="C37" s="58"/>
      <c r="D37" s="58"/>
      <c r="E37" s="58"/>
      <c r="F37" s="58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57"/>
      <c r="C38" s="58"/>
      <c r="D38" s="58"/>
      <c r="E38" s="58"/>
      <c r="F38" s="58"/>
      <c r="G38" s="17">
        <f t="shared" ref="G38:G40" si="4">C38+D38+E38+F38</f>
        <v>0</v>
      </c>
      <c r="H38" s="17">
        <f t="shared" ref="H38:H40" si="5">(B38 + stillbirth*B38/(1000-stillbirth))/(1-abortion)</f>
        <v>0</v>
      </c>
      <c r="I38" s="17">
        <f t="shared" ref="I38:I40" si="6">G38-H38</f>
        <v>0</v>
      </c>
    </row>
    <row r="39" spans="1:9" ht="15.75" customHeight="1" x14ac:dyDescent="0.25">
      <c r="A39" s="5" t="str">
        <f t="shared" si="3"/>
        <v/>
      </c>
      <c r="B39" s="57"/>
      <c r="C39" s="58"/>
      <c r="D39" s="58"/>
      <c r="E39" s="58"/>
      <c r="F39" s="58"/>
      <c r="G39" s="17">
        <f t="shared" si="4"/>
        <v>0</v>
      </c>
      <c r="H39" s="17">
        <f t="shared" si="5"/>
        <v>0</v>
      </c>
      <c r="I39" s="17">
        <f t="shared" si="6"/>
        <v>0</v>
      </c>
    </row>
    <row r="40" spans="1:9" ht="15.75" customHeight="1" x14ac:dyDescent="0.25">
      <c r="A40" s="5" t="str">
        <f t="shared" si="3"/>
        <v/>
      </c>
      <c r="B40" s="57"/>
      <c r="C40" s="58"/>
      <c r="D40" s="58"/>
      <c r="E40" s="58"/>
      <c r="F40" s="58"/>
      <c r="G40" s="17">
        <f t="shared" si="4"/>
        <v>0</v>
      </c>
      <c r="H40" s="17">
        <f t="shared" si="5"/>
        <v>0</v>
      </c>
      <c r="I40" s="17">
        <f t="shared" si="6"/>
        <v>0</v>
      </c>
    </row>
  </sheetData>
  <sheetProtection algorithmName="SHA-512" hashValue="eplE4j9lXSHkBw3GCg31HRQ6R02DBTCwWW/G8IbK4WtpCvj1W/ru1iRjbhu2NsHtTyZBD0yD1Mg7JyoZ0tCxjw==" saltValue="yX1kQ2Uhtm5MsLa9bfTfY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13" zoomScale="85" zoomScaleNormal="85" workbookViewId="0">
      <selection activeCell="D13" sqref="D13"/>
    </sheetView>
  </sheetViews>
  <sheetFormatPr defaultColWidth="12.81640625" defaultRowHeight="12.5" x14ac:dyDescent="0.25"/>
  <cols>
    <col min="1" max="1" width="48.08984375" style="28" customWidth="1"/>
    <col min="2" max="2" width="15" style="28" customWidth="1"/>
    <col min="3" max="3" width="14.6328125" style="28" customWidth="1"/>
    <col min="4" max="16384" width="12.81640625" style="28"/>
  </cols>
  <sheetData>
    <row r="1" spans="1:10" ht="13" x14ac:dyDescent="0.3">
      <c r="A1" s="30" t="s">
        <v>231</v>
      </c>
      <c r="B1" s="30" t="s">
        <v>152</v>
      </c>
      <c r="C1" s="30" t="s">
        <v>164</v>
      </c>
      <c r="D1" s="30" t="s">
        <v>109</v>
      </c>
      <c r="E1" s="30" t="s">
        <v>96</v>
      </c>
      <c r="F1" s="30" t="s">
        <v>97</v>
      </c>
      <c r="G1" s="30" t="s">
        <v>98</v>
      </c>
      <c r="H1" s="30" t="s">
        <v>99</v>
      </c>
    </row>
    <row r="2" spans="1:10" ht="13" x14ac:dyDescent="0.3">
      <c r="A2" s="30" t="s">
        <v>232</v>
      </c>
      <c r="B2" s="122" t="s">
        <v>100</v>
      </c>
      <c r="C2" s="28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28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6"/>
    </row>
    <row r="4" spans="1:10" x14ac:dyDescent="0.25">
      <c r="B4" s="122"/>
      <c r="C4" s="28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6"/>
    </row>
    <row r="5" spans="1:10" x14ac:dyDescent="0.25">
      <c r="B5" s="122" t="s">
        <v>109</v>
      </c>
      <c r="C5" s="28" t="s">
        <v>153</v>
      </c>
      <c r="D5" s="103">
        <f>IFERROR((MIN(1,1.56*'Dist. l''allaitement maternel'!$C$2)/(1-MIN(1,1.56*'Dist. l''allaitement maternel'!$C$2))) /
('Dist. l''allaitement maternel'!$C$2/(1-'Dist. l''allaitement maternel'!$C$2)), 1.56)</f>
        <v>1.56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28" t="s">
        <v>154</v>
      </c>
      <c r="D6" s="103">
        <f>IFERROR((MIN(1,1.56*'Dist. l''allaitement maternel'!$C$2)/(1-MIN(1,1.56*'Dist. l''allaitement maternel'!$C$2))) /
('Dist. l''allaitement maternel'!$C$2/(1-'Dist. l''allaitement maternel'!$C$2)), 1.56)</f>
        <v>1.56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28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2" t="s">
        <v>96</v>
      </c>
      <c r="C8" s="28" t="s">
        <v>153</v>
      </c>
      <c r="D8" s="103">
        <v>1</v>
      </c>
      <c r="E8" s="103">
        <f>IFERROR((MIN(1,1.56*'Dist. l''allaitement maternel'!$D$2)/(1-MIN(1,1.56*'Dist. l''allaitement maternel'!$D$2))) /
('Dist. l''allaitement maternel'!$D$2/(1-'Dist. l''allaitement maternel'!$D$2)), 1.56)</f>
        <v>1.56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28" t="s">
        <v>154</v>
      </c>
      <c r="D9" s="103">
        <v>1</v>
      </c>
      <c r="E9" s="103">
        <f>IFERROR((MIN(1,1.56*'Dist. l''allaitement maternel'!$D$2)/(1-MIN(1,1.56*'Dist. l''allaitement maternel'!$D$2))) /
('Dist. l''allaitement maternel'!$D$2/(1-'Dist. l''allaitement maternel'!$D$2)), 1.56)</f>
        <v>1.56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28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2" t="s">
        <v>97</v>
      </c>
      <c r="C11" s="28" t="s">
        <v>153</v>
      </c>
      <c r="D11" s="103">
        <v>1</v>
      </c>
      <c r="E11" s="103">
        <v>1</v>
      </c>
      <c r="F11" s="103">
        <v>1.73</v>
      </c>
      <c r="G11" s="103">
        <v>1</v>
      </c>
      <c r="H11" s="103">
        <v>1</v>
      </c>
    </row>
    <row r="12" spans="1:10" x14ac:dyDescent="0.25">
      <c r="B12" s="122"/>
      <c r="C12" s="28" t="s">
        <v>154</v>
      </c>
      <c r="D12" s="103">
        <v>1</v>
      </c>
      <c r="E12" s="103">
        <v>1</v>
      </c>
      <c r="F12" s="103">
        <v>1.73</v>
      </c>
      <c r="G12" s="103">
        <v>1</v>
      </c>
      <c r="H12" s="103">
        <v>1</v>
      </c>
    </row>
    <row r="13" spans="1:10" x14ac:dyDescent="0.25">
      <c r="B13" s="122"/>
      <c r="C13" s="28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2" t="s">
        <v>98</v>
      </c>
      <c r="C14" s="28" t="s">
        <v>153</v>
      </c>
      <c r="D14" s="103">
        <v>1</v>
      </c>
      <c r="E14" s="103">
        <v>1</v>
      </c>
      <c r="F14" s="103">
        <v>1</v>
      </c>
      <c r="G14" s="103">
        <v>1.73</v>
      </c>
      <c r="H14" s="103">
        <v>1</v>
      </c>
    </row>
    <row r="15" spans="1:10" x14ac:dyDescent="0.25">
      <c r="B15" s="122"/>
      <c r="C15" s="28" t="s">
        <v>154</v>
      </c>
      <c r="D15" s="103">
        <v>1</v>
      </c>
      <c r="E15" s="103">
        <v>1</v>
      </c>
      <c r="F15" s="103">
        <v>1</v>
      </c>
      <c r="G15" s="103">
        <v>1.73</v>
      </c>
      <c r="H15" s="103">
        <v>1</v>
      </c>
    </row>
    <row r="16" spans="1:10" x14ac:dyDescent="0.25">
      <c r="B16" s="122"/>
      <c r="C16" s="28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ht="13" x14ac:dyDescent="0.25">
      <c r="B17" s="77" t="s">
        <v>156</v>
      </c>
      <c r="C17" s="28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ht="13" x14ac:dyDescent="0.3">
      <c r="A19" s="30" t="s">
        <v>233</v>
      </c>
      <c r="B19" s="122" t="s">
        <v>100</v>
      </c>
      <c r="C19" s="28" t="s">
        <v>153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</row>
    <row r="20" spans="1:8" x14ac:dyDescent="0.25">
      <c r="B20" s="122"/>
      <c r="C20" s="28" t="s">
        <v>154</v>
      </c>
      <c r="D20" s="103">
        <v>1</v>
      </c>
      <c r="E20" s="103">
        <v>1</v>
      </c>
      <c r="F20" s="103">
        <v>1</v>
      </c>
      <c r="G20" s="103">
        <v>1</v>
      </c>
      <c r="H20" s="103">
        <v>1</v>
      </c>
    </row>
    <row r="21" spans="1:8" x14ac:dyDescent="0.25">
      <c r="B21" s="122"/>
      <c r="C21" s="28" t="s">
        <v>155</v>
      </c>
      <c r="D21" s="103">
        <v>1</v>
      </c>
      <c r="E21" s="103">
        <v>1</v>
      </c>
      <c r="F21" s="103">
        <v>1</v>
      </c>
      <c r="G21" s="103">
        <v>1</v>
      </c>
      <c r="H21" s="103">
        <v>1</v>
      </c>
    </row>
    <row r="22" spans="1:8" x14ac:dyDescent="0.25">
      <c r="B22" s="122" t="s">
        <v>109</v>
      </c>
      <c r="C22" s="28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28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28" t="s">
        <v>155</v>
      </c>
      <c r="D24" s="103">
        <v>1</v>
      </c>
      <c r="E24" s="103">
        <v>1</v>
      </c>
      <c r="F24" s="103">
        <v>1</v>
      </c>
      <c r="G24" s="103">
        <v>1</v>
      </c>
      <c r="H24" s="103">
        <v>1</v>
      </c>
    </row>
    <row r="25" spans="1:8" x14ac:dyDescent="0.25">
      <c r="B25" s="122" t="s">
        <v>96</v>
      </c>
      <c r="C25" s="28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28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28" t="s">
        <v>155</v>
      </c>
      <c r="D27" s="103">
        <v>1</v>
      </c>
      <c r="E27" s="103">
        <v>1</v>
      </c>
      <c r="F27" s="103">
        <v>1</v>
      </c>
      <c r="G27" s="103">
        <v>1</v>
      </c>
      <c r="H27" s="103">
        <v>1</v>
      </c>
    </row>
    <row r="28" spans="1:8" x14ac:dyDescent="0.25">
      <c r="B28" s="122" t="s">
        <v>97</v>
      </c>
      <c r="C28" s="28" t="s">
        <v>153</v>
      </c>
      <c r="D28" s="103">
        <v>1</v>
      </c>
      <c r="E28" s="103">
        <v>1</v>
      </c>
      <c r="F28" s="103">
        <v>1</v>
      </c>
      <c r="G28" s="103">
        <v>1</v>
      </c>
      <c r="H28" s="103">
        <v>1</v>
      </c>
    </row>
    <row r="29" spans="1:8" x14ac:dyDescent="0.25">
      <c r="B29" s="122"/>
      <c r="C29" s="28" t="s">
        <v>154</v>
      </c>
      <c r="D29" s="103">
        <v>1</v>
      </c>
      <c r="E29" s="103">
        <v>1</v>
      </c>
      <c r="F29" s="103">
        <v>1</v>
      </c>
      <c r="G29" s="103">
        <v>1</v>
      </c>
      <c r="H29" s="103">
        <v>1</v>
      </c>
    </row>
    <row r="30" spans="1:8" x14ac:dyDescent="0.25">
      <c r="B30" s="122"/>
      <c r="C30" s="28" t="s">
        <v>155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</row>
    <row r="31" spans="1:8" x14ac:dyDescent="0.25">
      <c r="B31" s="122" t="s">
        <v>98</v>
      </c>
      <c r="C31" s="28" t="s">
        <v>153</v>
      </c>
      <c r="D31" s="103">
        <v>1</v>
      </c>
      <c r="E31" s="103">
        <v>1</v>
      </c>
      <c r="F31" s="103">
        <v>1</v>
      </c>
      <c r="G31" s="103">
        <v>1</v>
      </c>
      <c r="H31" s="103">
        <v>1</v>
      </c>
    </row>
    <row r="32" spans="1:8" x14ac:dyDescent="0.25">
      <c r="B32" s="122"/>
      <c r="C32" s="28" t="s">
        <v>154</v>
      </c>
      <c r="D32" s="103">
        <v>1</v>
      </c>
      <c r="E32" s="103">
        <v>1</v>
      </c>
      <c r="F32" s="103">
        <v>1</v>
      </c>
      <c r="G32" s="103">
        <v>1</v>
      </c>
      <c r="H32" s="103">
        <v>1</v>
      </c>
    </row>
    <row r="33" spans="1:8" x14ac:dyDescent="0.25">
      <c r="B33" s="122"/>
      <c r="C33" s="28" t="s">
        <v>155</v>
      </c>
      <c r="D33" s="103">
        <v>1</v>
      </c>
      <c r="E33" s="103">
        <v>1</v>
      </c>
      <c r="F33" s="103">
        <v>1</v>
      </c>
      <c r="G33" s="103">
        <v>1</v>
      </c>
      <c r="H33" s="103">
        <v>1</v>
      </c>
    </row>
    <row r="34" spans="1:8" ht="13" x14ac:dyDescent="0.25">
      <c r="B34" s="77" t="s">
        <v>156</v>
      </c>
      <c r="C34" s="28" t="s">
        <v>155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ht="13" x14ac:dyDescent="0.3">
      <c r="A36" s="78" t="s">
        <v>234</v>
      </c>
      <c r="B36" s="122" t="s">
        <v>100</v>
      </c>
      <c r="C36" s="28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28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28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2" t="s">
        <v>109</v>
      </c>
      <c r="C39" s="28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28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28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2" t="s">
        <v>96</v>
      </c>
      <c r="C42" s="28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28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28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2" t="s">
        <v>97</v>
      </c>
      <c r="C45" s="28" t="s">
        <v>153</v>
      </c>
      <c r="D45" s="103">
        <v>1</v>
      </c>
      <c r="E45" s="103">
        <v>1</v>
      </c>
      <c r="F45" s="103">
        <v>1</v>
      </c>
      <c r="G45" s="103">
        <v>1</v>
      </c>
      <c r="H45" s="103">
        <v>1</v>
      </c>
    </row>
    <row r="46" spans="1:8" x14ac:dyDescent="0.25">
      <c r="B46" s="122"/>
      <c r="C46" s="28" t="s">
        <v>154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</row>
    <row r="47" spans="1:8" x14ac:dyDescent="0.25">
      <c r="B47" s="122"/>
      <c r="C47" s="28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2" t="s">
        <v>98</v>
      </c>
      <c r="C48" s="28" t="s">
        <v>153</v>
      </c>
      <c r="D48" s="103">
        <v>1</v>
      </c>
      <c r="E48" s="103">
        <v>1</v>
      </c>
      <c r="F48" s="103">
        <v>1</v>
      </c>
      <c r="G48" s="103">
        <v>1</v>
      </c>
      <c r="H48" s="103">
        <v>1</v>
      </c>
    </row>
    <row r="49" spans="1:8" x14ac:dyDescent="0.25">
      <c r="B49" s="122"/>
      <c r="C49" s="28" t="s">
        <v>154</v>
      </c>
      <c r="D49" s="103">
        <v>1</v>
      </c>
      <c r="E49" s="103">
        <v>1</v>
      </c>
      <c r="F49" s="103">
        <v>1</v>
      </c>
      <c r="G49" s="103">
        <v>1</v>
      </c>
      <c r="H49" s="103">
        <v>1</v>
      </c>
    </row>
    <row r="50" spans="1:8" x14ac:dyDescent="0.25">
      <c r="B50" s="122"/>
      <c r="C50" s="28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ht="13" x14ac:dyDescent="0.25">
      <c r="B51" s="77" t="s">
        <v>156</v>
      </c>
      <c r="C51" s="28" t="s">
        <v>155</v>
      </c>
      <c r="D51" s="103">
        <v>1</v>
      </c>
      <c r="E51" s="103">
        <v>1</v>
      </c>
      <c r="F51" s="103">
        <v>1</v>
      </c>
      <c r="G51" s="103">
        <v>1</v>
      </c>
      <c r="H51" s="103">
        <v>1</v>
      </c>
    </row>
    <row r="53" spans="1:8" ht="13" x14ac:dyDescent="0.3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ht="13" x14ac:dyDescent="0.3">
      <c r="A54" s="30" t="s">
        <v>231</v>
      </c>
      <c r="B54" s="30" t="s">
        <v>152</v>
      </c>
      <c r="C54" s="30" t="s">
        <v>164</v>
      </c>
      <c r="D54" s="30" t="s">
        <v>109</v>
      </c>
      <c r="E54" s="30" t="s">
        <v>96</v>
      </c>
      <c r="F54" s="30" t="s">
        <v>97</v>
      </c>
      <c r="G54" s="30" t="s">
        <v>98</v>
      </c>
      <c r="H54" s="30" t="s">
        <v>99</v>
      </c>
    </row>
    <row r="55" spans="1:8" ht="13" x14ac:dyDescent="0.3">
      <c r="A55" s="30" t="s">
        <v>236</v>
      </c>
      <c r="B55" s="122" t="s">
        <v>100</v>
      </c>
      <c r="C55" s="28" t="s">
        <v>153</v>
      </c>
      <c r="D55" s="103">
        <f>IF(D2=1,1,D2*0.9)</f>
        <v>1</v>
      </c>
      <c r="E55" s="103">
        <f t="shared" ref="E55:H55" si="0">IF(E2=1,1,E2*0.9)</f>
        <v>1</v>
      </c>
      <c r="F55" s="103">
        <f t="shared" si="0"/>
        <v>1</v>
      </c>
      <c r="G55" s="103">
        <f t="shared" si="0"/>
        <v>1</v>
      </c>
      <c r="H55" s="103">
        <f t="shared" si="0"/>
        <v>1</v>
      </c>
    </row>
    <row r="56" spans="1:8" x14ac:dyDescent="0.25">
      <c r="B56" s="122"/>
      <c r="C56" s="28" t="s">
        <v>154</v>
      </c>
      <c r="D56" s="103">
        <f t="shared" ref="D56:H56" si="1">IF(D3=1,1,D3*0.9)</f>
        <v>1</v>
      </c>
      <c r="E56" s="103">
        <f t="shared" si="1"/>
        <v>1</v>
      </c>
      <c r="F56" s="103">
        <f t="shared" si="1"/>
        <v>1</v>
      </c>
      <c r="G56" s="103">
        <f t="shared" si="1"/>
        <v>1</v>
      </c>
      <c r="H56" s="103">
        <f t="shared" si="1"/>
        <v>1</v>
      </c>
    </row>
    <row r="57" spans="1:8" x14ac:dyDescent="0.25">
      <c r="B57" s="122"/>
      <c r="C57" s="28" t="s">
        <v>155</v>
      </c>
      <c r="D57" s="103">
        <f t="shared" ref="D57:H57" si="2">IF(D4=1,1,D4*0.9)</f>
        <v>1</v>
      </c>
      <c r="E57" s="103">
        <f t="shared" si="2"/>
        <v>1</v>
      </c>
      <c r="F57" s="103">
        <f t="shared" si="2"/>
        <v>1</v>
      </c>
      <c r="G57" s="103">
        <f t="shared" si="2"/>
        <v>1</v>
      </c>
      <c r="H57" s="103">
        <f t="shared" si="2"/>
        <v>1</v>
      </c>
    </row>
    <row r="58" spans="1:8" x14ac:dyDescent="0.25">
      <c r="B58" s="122" t="s">
        <v>109</v>
      </c>
      <c r="C58" s="28" t="s">
        <v>153</v>
      </c>
      <c r="D58" s="103">
        <f>IFERROR((MIN(1,1.37*'Dist. l''allaitement maternel'!$C$2)/(1-MIN(1,1.37*'Dist. l''allaitement maternel'!$C$2))) /
('Dist. l''allaitement maternel'!$C$2/(1-'Dist. l''allaitement maternel'!$C$2)), 1.37)</f>
        <v>1.37</v>
      </c>
      <c r="E58" s="103">
        <f t="shared" ref="E58:H58" si="3">IF(E5=1,1,E5*0.9)</f>
        <v>1</v>
      </c>
      <c r="F58" s="103">
        <f t="shared" si="3"/>
        <v>1</v>
      </c>
      <c r="G58" s="103">
        <f t="shared" si="3"/>
        <v>1</v>
      </c>
      <c r="H58" s="103">
        <f t="shared" si="3"/>
        <v>1</v>
      </c>
    </row>
    <row r="59" spans="1:8" x14ac:dyDescent="0.25">
      <c r="B59" s="122"/>
      <c r="C59" s="28" t="s">
        <v>154</v>
      </c>
      <c r="D59" s="103">
        <f>IFERROR((MIN(1,1.37*'Dist. l''allaitement maternel'!$C$2)/(1-MIN(1,1.37*'Dist. l''allaitement maternel'!$C$2))) /
('Dist. l''allaitement maternel'!$C$2/(1-'Dist. l''allaitement maternel'!$C$2)), 1.37)</f>
        <v>1.37</v>
      </c>
      <c r="E59" s="103">
        <f t="shared" ref="E59:H59" si="4">IF(E6=1,1,E6*0.9)</f>
        <v>1</v>
      </c>
      <c r="F59" s="103">
        <f t="shared" si="4"/>
        <v>1</v>
      </c>
      <c r="G59" s="103">
        <f t="shared" si="4"/>
        <v>1</v>
      </c>
      <c r="H59" s="103">
        <f t="shared" si="4"/>
        <v>1</v>
      </c>
    </row>
    <row r="60" spans="1:8" x14ac:dyDescent="0.25">
      <c r="B60" s="122"/>
      <c r="C60" s="28" t="s">
        <v>155</v>
      </c>
      <c r="D60" s="103">
        <f t="shared" ref="D60:H60" si="5">IF(D7=1,1,D7*0.9)</f>
        <v>1</v>
      </c>
      <c r="E60" s="103">
        <f t="shared" si="5"/>
        <v>1</v>
      </c>
      <c r="F60" s="103">
        <f t="shared" si="5"/>
        <v>1</v>
      </c>
      <c r="G60" s="103">
        <f t="shared" si="5"/>
        <v>1</v>
      </c>
      <c r="H60" s="103">
        <f t="shared" si="5"/>
        <v>1</v>
      </c>
    </row>
    <row r="61" spans="1:8" x14ac:dyDescent="0.25">
      <c r="B61" s="122" t="s">
        <v>96</v>
      </c>
      <c r="C61" s="28" t="s">
        <v>153</v>
      </c>
      <c r="D61" s="103">
        <f t="shared" ref="D61:H61" si="6">IF(D8=1,1,D8*0.9)</f>
        <v>1</v>
      </c>
      <c r="E61" s="103">
        <f>IFERROR((MIN(1,1.37*'Dist. l''allaitement maternel'!$D$2)/(1-MIN(1,1.37*'Dist. l''allaitement maternel'!$D$2))) /
('Dist. l''allaitement maternel'!$D$2/(1-'Dist. l''allaitement maternel'!$D$2)), 1.37)</f>
        <v>1.37</v>
      </c>
      <c r="F61" s="103">
        <f t="shared" si="6"/>
        <v>1</v>
      </c>
      <c r="G61" s="103">
        <f t="shared" si="6"/>
        <v>1</v>
      </c>
      <c r="H61" s="103">
        <f t="shared" si="6"/>
        <v>1</v>
      </c>
    </row>
    <row r="62" spans="1:8" x14ac:dyDescent="0.25">
      <c r="B62" s="122"/>
      <c r="C62" s="28" t="s">
        <v>154</v>
      </c>
      <c r="D62" s="103">
        <f t="shared" ref="D62:H62" si="7">IF(D9=1,1,D9*0.9)</f>
        <v>1</v>
      </c>
      <c r="E62" s="103">
        <f>IFERROR((MIN(1,1.37*'Dist. l''allaitement maternel'!$D$2)/(1-MIN(1,1.37*'Dist. l''allaitement maternel'!$D$2))) /
('Dist. l''allaitement maternel'!$D$2/(1-'Dist. l''allaitement maternel'!$D$2)), 1.37)</f>
        <v>1.37</v>
      </c>
      <c r="F62" s="103">
        <f t="shared" si="7"/>
        <v>1</v>
      </c>
      <c r="G62" s="103">
        <f t="shared" si="7"/>
        <v>1</v>
      </c>
      <c r="H62" s="103">
        <f t="shared" si="7"/>
        <v>1</v>
      </c>
    </row>
    <row r="63" spans="1:8" x14ac:dyDescent="0.25">
      <c r="B63" s="122"/>
      <c r="C63" s="28" t="s">
        <v>155</v>
      </c>
      <c r="D63" s="103">
        <f t="shared" ref="D63:H63" si="8">IF(D10=1,1,D10*0.9)</f>
        <v>1</v>
      </c>
      <c r="E63" s="103">
        <f t="shared" si="8"/>
        <v>1</v>
      </c>
      <c r="F63" s="103">
        <f t="shared" si="8"/>
        <v>1</v>
      </c>
      <c r="G63" s="103">
        <f t="shared" si="8"/>
        <v>1</v>
      </c>
      <c r="H63" s="103">
        <f t="shared" si="8"/>
        <v>1</v>
      </c>
    </row>
    <row r="64" spans="1:8" x14ac:dyDescent="0.25">
      <c r="B64" s="122" t="s">
        <v>97</v>
      </c>
      <c r="C64" s="28" t="s">
        <v>153</v>
      </c>
      <c r="D64" s="103">
        <f t="shared" ref="D64:H64" si="9">IF(D11=1,1,D11*0.9)</f>
        <v>1</v>
      </c>
      <c r="E64" s="103">
        <f t="shared" si="9"/>
        <v>1</v>
      </c>
      <c r="F64" s="103">
        <v>1.35</v>
      </c>
      <c r="G64" s="103">
        <f t="shared" si="9"/>
        <v>1</v>
      </c>
      <c r="H64" s="103">
        <f t="shared" si="9"/>
        <v>1</v>
      </c>
    </row>
    <row r="65" spans="1:8" x14ac:dyDescent="0.25">
      <c r="B65" s="122"/>
      <c r="C65" s="28" t="s">
        <v>154</v>
      </c>
      <c r="D65" s="103">
        <f t="shared" ref="D65:H65" si="10">IF(D12=1,1,D12*0.9)</f>
        <v>1</v>
      </c>
      <c r="E65" s="103">
        <f t="shared" si="10"/>
        <v>1</v>
      </c>
      <c r="F65" s="103">
        <v>1.35</v>
      </c>
      <c r="G65" s="103">
        <f t="shared" si="10"/>
        <v>1</v>
      </c>
      <c r="H65" s="103">
        <f t="shared" si="10"/>
        <v>1</v>
      </c>
    </row>
    <row r="66" spans="1:8" x14ac:dyDescent="0.25">
      <c r="B66" s="122"/>
      <c r="C66" s="28" t="s">
        <v>155</v>
      </c>
      <c r="D66" s="103">
        <f t="shared" ref="D66:H66" si="11">IF(D13=1,1,D13*0.9)</f>
        <v>1</v>
      </c>
      <c r="E66" s="103">
        <f t="shared" si="11"/>
        <v>1</v>
      </c>
      <c r="F66" s="103">
        <f t="shared" si="11"/>
        <v>1</v>
      </c>
      <c r="G66" s="103">
        <f t="shared" si="11"/>
        <v>1</v>
      </c>
      <c r="H66" s="103">
        <f t="shared" si="11"/>
        <v>1</v>
      </c>
    </row>
    <row r="67" spans="1:8" x14ac:dyDescent="0.25">
      <c r="B67" s="122" t="s">
        <v>98</v>
      </c>
      <c r="C67" s="28" t="s">
        <v>153</v>
      </c>
      <c r="D67" s="103">
        <f t="shared" ref="D67:H67" si="12">IF(D14=1,1,D14*0.9)</f>
        <v>1</v>
      </c>
      <c r="E67" s="103">
        <f t="shared" si="12"/>
        <v>1</v>
      </c>
      <c r="F67" s="103">
        <f t="shared" si="12"/>
        <v>1</v>
      </c>
      <c r="G67" s="103">
        <v>1.35</v>
      </c>
      <c r="H67" s="103">
        <f t="shared" si="12"/>
        <v>1</v>
      </c>
    </row>
    <row r="68" spans="1:8" x14ac:dyDescent="0.25">
      <c r="B68" s="122"/>
      <c r="C68" s="28" t="s">
        <v>154</v>
      </c>
      <c r="D68" s="103">
        <f t="shared" ref="D68:H68" si="13">IF(D15=1,1,D15*0.9)</f>
        <v>1</v>
      </c>
      <c r="E68" s="103">
        <f t="shared" si="13"/>
        <v>1</v>
      </c>
      <c r="F68" s="103">
        <f t="shared" si="13"/>
        <v>1</v>
      </c>
      <c r="G68" s="103">
        <v>1.35</v>
      </c>
      <c r="H68" s="103">
        <f t="shared" si="13"/>
        <v>1</v>
      </c>
    </row>
    <row r="69" spans="1:8" x14ac:dyDescent="0.25">
      <c r="B69" s="122"/>
      <c r="C69" s="28" t="s">
        <v>155</v>
      </c>
      <c r="D69" s="103">
        <f t="shared" ref="D69:H69" si="14">IF(D16=1,1,D16*0.9)</f>
        <v>1</v>
      </c>
      <c r="E69" s="103">
        <f t="shared" si="14"/>
        <v>1</v>
      </c>
      <c r="F69" s="103">
        <f t="shared" si="14"/>
        <v>1</v>
      </c>
      <c r="G69" s="103">
        <f t="shared" si="14"/>
        <v>1</v>
      </c>
      <c r="H69" s="103">
        <f t="shared" si="14"/>
        <v>1</v>
      </c>
    </row>
    <row r="70" spans="1:8" ht="13" x14ac:dyDescent="0.25">
      <c r="B70" s="77" t="s">
        <v>156</v>
      </c>
      <c r="C70" s="28" t="s">
        <v>155</v>
      </c>
      <c r="D70" s="103">
        <f t="shared" ref="D70:H70" si="15">IF(D17=1,1,D17*0.9)</f>
        <v>0.94500000000000006</v>
      </c>
      <c r="E70" s="103">
        <f t="shared" si="15"/>
        <v>0.94500000000000006</v>
      </c>
      <c r="F70" s="103">
        <f t="shared" si="15"/>
        <v>0.94500000000000006</v>
      </c>
      <c r="G70" s="103">
        <f t="shared" si="15"/>
        <v>0.94500000000000006</v>
      </c>
      <c r="H70" s="103">
        <f t="shared" si="15"/>
        <v>1</v>
      </c>
    </row>
    <row r="71" spans="1:8" x14ac:dyDescent="0.25">
      <c r="D71" s="101"/>
      <c r="E71" s="101"/>
      <c r="F71" s="101"/>
      <c r="G71" s="101"/>
      <c r="H71" s="101"/>
    </row>
    <row r="72" spans="1:8" ht="13" x14ac:dyDescent="0.3">
      <c r="A72" s="30" t="s">
        <v>237</v>
      </c>
      <c r="B72" s="122" t="s">
        <v>100</v>
      </c>
      <c r="C72" s="28" t="s">
        <v>153</v>
      </c>
      <c r="D72" s="103">
        <f>IF(D19=1,1,D19*0.9)</f>
        <v>1</v>
      </c>
      <c r="E72" s="103">
        <f t="shared" ref="E72:H72" si="16">IF(E19=1,1,E19*0.9)</f>
        <v>1</v>
      </c>
      <c r="F72" s="103">
        <f t="shared" si="16"/>
        <v>1</v>
      </c>
      <c r="G72" s="103">
        <f t="shared" si="16"/>
        <v>1</v>
      </c>
      <c r="H72" s="103">
        <f t="shared" si="16"/>
        <v>1</v>
      </c>
    </row>
    <row r="73" spans="1:8" x14ac:dyDescent="0.25">
      <c r="B73" s="122"/>
      <c r="C73" s="28" t="s">
        <v>154</v>
      </c>
      <c r="D73" s="103">
        <f t="shared" ref="D73:H73" si="17">IF(D20=1,1,D20*0.9)</f>
        <v>1</v>
      </c>
      <c r="E73" s="103">
        <f t="shared" si="17"/>
        <v>1</v>
      </c>
      <c r="F73" s="103">
        <f t="shared" si="17"/>
        <v>1</v>
      </c>
      <c r="G73" s="103">
        <f t="shared" si="17"/>
        <v>1</v>
      </c>
      <c r="H73" s="103">
        <f t="shared" si="17"/>
        <v>1</v>
      </c>
    </row>
    <row r="74" spans="1:8" x14ac:dyDescent="0.25">
      <c r="B74" s="122"/>
      <c r="C74" s="28" t="s">
        <v>155</v>
      </c>
      <c r="D74" s="103">
        <f t="shared" ref="D74:H74" si="18">IF(D21=1,1,D21*0.9)</f>
        <v>1</v>
      </c>
      <c r="E74" s="103">
        <f t="shared" si="18"/>
        <v>1</v>
      </c>
      <c r="F74" s="103">
        <f t="shared" si="18"/>
        <v>1</v>
      </c>
      <c r="G74" s="103">
        <f t="shared" si="18"/>
        <v>1</v>
      </c>
      <c r="H74" s="103">
        <f t="shared" si="18"/>
        <v>1</v>
      </c>
    </row>
    <row r="75" spans="1:8" x14ac:dyDescent="0.25">
      <c r="B75" s="122" t="s">
        <v>109</v>
      </c>
      <c r="C75" s="28" t="s">
        <v>153</v>
      </c>
      <c r="D75" s="103">
        <f t="shared" ref="D75:H75" si="19">IF(D22=1,1,D22*0.9)</f>
        <v>1</v>
      </c>
      <c r="E75" s="103">
        <f t="shared" si="19"/>
        <v>1</v>
      </c>
      <c r="F75" s="103">
        <f t="shared" si="19"/>
        <v>1</v>
      </c>
      <c r="G75" s="103">
        <f t="shared" si="19"/>
        <v>1</v>
      </c>
      <c r="H75" s="103">
        <f t="shared" si="19"/>
        <v>1</v>
      </c>
    </row>
    <row r="76" spans="1:8" x14ac:dyDescent="0.25">
      <c r="B76" s="122"/>
      <c r="C76" s="28" t="s">
        <v>154</v>
      </c>
      <c r="D76" s="103">
        <f t="shared" ref="D76:H76" si="20">IF(D23=1,1,D23*0.9)</f>
        <v>1</v>
      </c>
      <c r="E76" s="103">
        <f t="shared" si="20"/>
        <v>1</v>
      </c>
      <c r="F76" s="103">
        <f t="shared" si="20"/>
        <v>1</v>
      </c>
      <c r="G76" s="103">
        <f t="shared" si="20"/>
        <v>1</v>
      </c>
      <c r="H76" s="103">
        <f t="shared" si="20"/>
        <v>1</v>
      </c>
    </row>
    <row r="77" spans="1:8" x14ac:dyDescent="0.25">
      <c r="B77" s="122"/>
      <c r="C77" s="28" t="s">
        <v>155</v>
      </c>
      <c r="D77" s="103">
        <f t="shared" ref="D77:H77" si="21">IF(D24=1,1,D24*0.9)</f>
        <v>1</v>
      </c>
      <c r="E77" s="103">
        <f t="shared" si="21"/>
        <v>1</v>
      </c>
      <c r="F77" s="103">
        <f t="shared" si="21"/>
        <v>1</v>
      </c>
      <c r="G77" s="103">
        <f t="shared" si="21"/>
        <v>1</v>
      </c>
      <c r="H77" s="103">
        <f t="shared" si="21"/>
        <v>1</v>
      </c>
    </row>
    <row r="78" spans="1:8" x14ac:dyDescent="0.25">
      <c r="B78" s="122" t="s">
        <v>96</v>
      </c>
      <c r="C78" s="28" t="s">
        <v>153</v>
      </c>
      <c r="D78" s="103">
        <f t="shared" ref="D78:H78" si="22">IF(D25=1,1,D25*0.9)</f>
        <v>1</v>
      </c>
      <c r="E78" s="103">
        <f t="shared" si="22"/>
        <v>1</v>
      </c>
      <c r="F78" s="103">
        <f t="shared" si="22"/>
        <v>1</v>
      </c>
      <c r="G78" s="103">
        <f t="shared" si="22"/>
        <v>1</v>
      </c>
      <c r="H78" s="103">
        <f t="shared" si="22"/>
        <v>1</v>
      </c>
    </row>
    <row r="79" spans="1:8" x14ac:dyDescent="0.25">
      <c r="B79" s="122"/>
      <c r="C79" s="28" t="s">
        <v>154</v>
      </c>
      <c r="D79" s="103">
        <f t="shared" ref="D79:H79" si="23">IF(D26=1,1,D26*0.9)</f>
        <v>1</v>
      </c>
      <c r="E79" s="103">
        <f t="shared" si="23"/>
        <v>1</v>
      </c>
      <c r="F79" s="103">
        <f t="shared" si="23"/>
        <v>1</v>
      </c>
      <c r="G79" s="103">
        <f t="shared" si="23"/>
        <v>1</v>
      </c>
      <c r="H79" s="103">
        <f t="shared" si="23"/>
        <v>1</v>
      </c>
    </row>
    <row r="80" spans="1:8" x14ac:dyDescent="0.25">
      <c r="B80" s="122"/>
      <c r="C80" s="28" t="s">
        <v>155</v>
      </c>
      <c r="D80" s="103">
        <f t="shared" ref="D80:H80" si="24">IF(D27=1,1,D27*0.9)</f>
        <v>1</v>
      </c>
      <c r="E80" s="103">
        <f t="shared" si="24"/>
        <v>1</v>
      </c>
      <c r="F80" s="103">
        <f t="shared" si="24"/>
        <v>1</v>
      </c>
      <c r="G80" s="103">
        <f t="shared" si="24"/>
        <v>1</v>
      </c>
      <c r="H80" s="103">
        <f t="shared" si="24"/>
        <v>1</v>
      </c>
    </row>
    <row r="81" spans="1:8" x14ac:dyDescent="0.25">
      <c r="B81" s="122" t="s">
        <v>97</v>
      </c>
      <c r="C81" s="28" t="s">
        <v>153</v>
      </c>
      <c r="D81" s="103">
        <f t="shared" ref="D81:H81" si="25">IF(D28=1,1,D28*0.9)</f>
        <v>1</v>
      </c>
      <c r="E81" s="103">
        <f t="shared" si="25"/>
        <v>1</v>
      </c>
      <c r="F81" s="103">
        <f t="shared" si="25"/>
        <v>1</v>
      </c>
      <c r="G81" s="103">
        <f t="shared" si="25"/>
        <v>1</v>
      </c>
      <c r="H81" s="103">
        <f t="shared" si="25"/>
        <v>1</v>
      </c>
    </row>
    <row r="82" spans="1:8" x14ac:dyDescent="0.25">
      <c r="B82" s="122"/>
      <c r="C82" s="28" t="s">
        <v>154</v>
      </c>
      <c r="D82" s="103">
        <f t="shared" ref="D82:H82" si="26">IF(D29=1,1,D29*0.9)</f>
        <v>1</v>
      </c>
      <c r="E82" s="103">
        <f t="shared" si="26"/>
        <v>1</v>
      </c>
      <c r="F82" s="103">
        <f t="shared" si="26"/>
        <v>1</v>
      </c>
      <c r="G82" s="103">
        <f t="shared" si="26"/>
        <v>1</v>
      </c>
      <c r="H82" s="103">
        <f t="shared" si="26"/>
        <v>1</v>
      </c>
    </row>
    <row r="83" spans="1:8" x14ac:dyDescent="0.25">
      <c r="B83" s="122"/>
      <c r="C83" s="28" t="s">
        <v>155</v>
      </c>
      <c r="D83" s="103">
        <f t="shared" ref="D83:H83" si="27">IF(D30=1,1,D30*0.9)</f>
        <v>1</v>
      </c>
      <c r="E83" s="103">
        <f t="shared" si="27"/>
        <v>1</v>
      </c>
      <c r="F83" s="103">
        <f t="shared" si="27"/>
        <v>1</v>
      </c>
      <c r="G83" s="103">
        <f t="shared" si="27"/>
        <v>1</v>
      </c>
      <c r="H83" s="103">
        <f t="shared" si="27"/>
        <v>1</v>
      </c>
    </row>
    <row r="84" spans="1:8" x14ac:dyDescent="0.25">
      <c r="B84" s="122" t="s">
        <v>98</v>
      </c>
      <c r="C84" s="28" t="s">
        <v>153</v>
      </c>
      <c r="D84" s="103">
        <f t="shared" ref="D84:H84" si="28">IF(D31=1,1,D31*0.9)</f>
        <v>1</v>
      </c>
      <c r="E84" s="103">
        <f t="shared" si="28"/>
        <v>1</v>
      </c>
      <c r="F84" s="103">
        <f t="shared" si="28"/>
        <v>1</v>
      </c>
      <c r="G84" s="103">
        <f t="shared" si="28"/>
        <v>1</v>
      </c>
      <c r="H84" s="103">
        <f t="shared" si="28"/>
        <v>1</v>
      </c>
    </row>
    <row r="85" spans="1:8" x14ac:dyDescent="0.25">
      <c r="B85" s="122"/>
      <c r="C85" s="28" t="s">
        <v>154</v>
      </c>
      <c r="D85" s="103">
        <f t="shared" ref="D85:H85" si="29">IF(D32=1,1,D32*0.9)</f>
        <v>1</v>
      </c>
      <c r="E85" s="103">
        <f t="shared" si="29"/>
        <v>1</v>
      </c>
      <c r="F85" s="103">
        <f t="shared" si="29"/>
        <v>1</v>
      </c>
      <c r="G85" s="103">
        <f t="shared" si="29"/>
        <v>1</v>
      </c>
      <c r="H85" s="103">
        <f t="shared" si="29"/>
        <v>1</v>
      </c>
    </row>
    <row r="86" spans="1:8" x14ac:dyDescent="0.25">
      <c r="B86" s="122"/>
      <c r="C86" s="28" t="s">
        <v>155</v>
      </c>
      <c r="D86" s="103">
        <f t="shared" ref="D86:H86" si="30">IF(D33=1,1,D33*0.9)</f>
        <v>1</v>
      </c>
      <c r="E86" s="103">
        <f t="shared" si="30"/>
        <v>1</v>
      </c>
      <c r="F86" s="103">
        <f t="shared" si="30"/>
        <v>1</v>
      </c>
      <c r="G86" s="103">
        <f t="shared" si="30"/>
        <v>1</v>
      </c>
      <c r="H86" s="103">
        <f t="shared" si="30"/>
        <v>1</v>
      </c>
    </row>
    <row r="87" spans="1:8" ht="13" x14ac:dyDescent="0.25">
      <c r="B87" s="77" t="s">
        <v>156</v>
      </c>
      <c r="C87" s="28" t="s">
        <v>155</v>
      </c>
      <c r="D87" s="103">
        <f t="shared" ref="D87:H87" si="31">IF(D34=1,1,D34*0.9)</f>
        <v>1</v>
      </c>
      <c r="E87" s="103">
        <f t="shared" si="31"/>
        <v>1</v>
      </c>
      <c r="F87" s="103">
        <f t="shared" si="31"/>
        <v>1</v>
      </c>
      <c r="G87" s="103">
        <f t="shared" si="31"/>
        <v>1</v>
      </c>
      <c r="H87" s="103">
        <f t="shared" si="31"/>
        <v>1</v>
      </c>
    </row>
    <row r="88" spans="1:8" x14ac:dyDescent="0.25">
      <c r="D88" s="101"/>
      <c r="E88" s="101"/>
      <c r="F88" s="101"/>
      <c r="G88" s="101"/>
      <c r="H88" s="101"/>
    </row>
    <row r="89" spans="1:8" ht="13" x14ac:dyDescent="0.3">
      <c r="A89" s="78" t="s">
        <v>238</v>
      </c>
      <c r="B89" s="122" t="s">
        <v>100</v>
      </c>
      <c r="C89" s="28" t="s">
        <v>153</v>
      </c>
      <c r="D89" s="103">
        <f>IF(D36=1,1,D36*0.9)</f>
        <v>1</v>
      </c>
      <c r="E89" s="103">
        <f t="shared" ref="E89:H89" si="32">IF(E36=1,1,E36*0.9)</f>
        <v>1</v>
      </c>
      <c r="F89" s="103">
        <f t="shared" si="32"/>
        <v>1</v>
      </c>
      <c r="G89" s="103">
        <f t="shared" si="32"/>
        <v>1</v>
      </c>
      <c r="H89" s="103">
        <f t="shared" si="32"/>
        <v>1</v>
      </c>
    </row>
    <row r="90" spans="1:8" x14ac:dyDescent="0.25">
      <c r="B90" s="122"/>
      <c r="C90" s="28" t="s">
        <v>154</v>
      </c>
      <c r="D90" s="103">
        <f t="shared" ref="D90:H90" si="33">IF(D37=1,1,D37*0.9)</f>
        <v>1</v>
      </c>
      <c r="E90" s="103">
        <f t="shared" si="33"/>
        <v>1</v>
      </c>
      <c r="F90" s="103">
        <f t="shared" si="33"/>
        <v>1</v>
      </c>
      <c r="G90" s="103">
        <f t="shared" si="33"/>
        <v>1</v>
      </c>
      <c r="H90" s="103">
        <f t="shared" si="33"/>
        <v>1</v>
      </c>
    </row>
    <row r="91" spans="1:8" x14ac:dyDescent="0.25">
      <c r="B91" s="122"/>
      <c r="C91" s="28" t="s">
        <v>155</v>
      </c>
      <c r="D91" s="103">
        <f t="shared" ref="D91:H91" si="34">IF(D38=1,1,D38*0.9)</f>
        <v>1</v>
      </c>
      <c r="E91" s="103">
        <f t="shared" si="34"/>
        <v>1</v>
      </c>
      <c r="F91" s="103">
        <f t="shared" si="34"/>
        <v>1</v>
      </c>
      <c r="G91" s="103">
        <f t="shared" si="34"/>
        <v>1</v>
      </c>
      <c r="H91" s="103">
        <f t="shared" si="34"/>
        <v>1</v>
      </c>
    </row>
    <row r="92" spans="1:8" x14ac:dyDescent="0.25">
      <c r="B92" s="122" t="s">
        <v>109</v>
      </c>
      <c r="C92" s="28" t="s">
        <v>153</v>
      </c>
      <c r="D92" s="103">
        <f t="shared" ref="D92:H92" si="35">IF(D39=1,1,D39*0.9)</f>
        <v>1</v>
      </c>
      <c r="E92" s="103">
        <f t="shared" si="35"/>
        <v>1</v>
      </c>
      <c r="F92" s="103">
        <f t="shared" si="35"/>
        <v>1</v>
      </c>
      <c r="G92" s="103">
        <f t="shared" si="35"/>
        <v>1</v>
      </c>
      <c r="H92" s="103">
        <f t="shared" si="35"/>
        <v>1</v>
      </c>
    </row>
    <row r="93" spans="1:8" x14ac:dyDescent="0.25">
      <c r="B93" s="122"/>
      <c r="C93" s="28" t="s">
        <v>154</v>
      </c>
      <c r="D93" s="103">
        <f t="shared" ref="D93:H93" si="36">IF(D40=1,1,D40*0.9)</f>
        <v>1</v>
      </c>
      <c r="E93" s="103">
        <f t="shared" si="36"/>
        <v>1</v>
      </c>
      <c r="F93" s="103">
        <f t="shared" si="36"/>
        <v>1</v>
      </c>
      <c r="G93" s="103">
        <f t="shared" si="36"/>
        <v>1</v>
      </c>
      <c r="H93" s="103">
        <f t="shared" si="36"/>
        <v>1</v>
      </c>
    </row>
    <row r="94" spans="1:8" x14ac:dyDescent="0.25">
      <c r="B94" s="122"/>
      <c r="C94" s="28" t="s">
        <v>155</v>
      </c>
      <c r="D94" s="103">
        <f t="shared" ref="D94:H94" si="37">IF(D41=1,1,D41*0.9)</f>
        <v>1</v>
      </c>
      <c r="E94" s="103">
        <f t="shared" si="37"/>
        <v>1</v>
      </c>
      <c r="F94" s="103">
        <f t="shared" si="37"/>
        <v>1</v>
      </c>
      <c r="G94" s="103">
        <f t="shared" si="37"/>
        <v>1</v>
      </c>
      <c r="H94" s="103">
        <f t="shared" si="37"/>
        <v>1</v>
      </c>
    </row>
    <row r="95" spans="1:8" x14ac:dyDescent="0.25">
      <c r="B95" s="122" t="s">
        <v>96</v>
      </c>
      <c r="C95" s="28" t="s">
        <v>153</v>
      </c>
      <c r="D95" s="103">
        <f t="shared" ref="D95:H95" si="38">IF(D42=1,1,D42*0.9)</f>
        <v>1</v>
      </c>
      <c r="E95" s="103">
        <f t="shared" si="38"/>
        <v>1</v>
      </c>
      <c r="F95" s="103">
        <f t="shared" si="38"/>
        <v>1</v>
      </c>
      <c r="G95" s="103">
        <f t="shared" si="38"/>
        <v>1</v>
      </c>
      <c r="H95" s="103">
        <f t="shared" si="38"/>
        <v>1</v>
      </c>
    </row>
    <row r="96" spans="1:8" x14ac:dyDescent="0.25">
      <c r="B96" s="122"/>
      <c r="C96" s="28" t="s">
        <v>154</v>
      </c>
      <c r="D96" s="103">
        <f t="shared" ref="D96:H96" si="39">IF(D43=1,1,D43*0.9)</f>
        <v>1</v>
      </c>
      <c r="E96" s="103">
        <f t="shared" si="39"/>
        <v>1</v>
      </c>
      <c r="F96" s="103">
        <f t="shared" si="39"/>
        <v>1</v>
      </c>
      <c r="G96" s="103">
        <f t="shared" si="39"/>
        <v>1</v>
      </c>
      <c r="H96" s="103">
        <f t="shared" si="39"/>
        <v>1</v>
      </c>
    </row>
    <row r="97" spans="1:8" x14ac:dyDescent="0.25">
      <c r="B97" s="122"/>
      <c r="C97" s="28" t="s">
        <v>155</v>
      </c>
      <c r="D97" s="103">
        <f t="shared" ref="D97:H97" si="40">IF(D44=1,1,D44*0.9)</f>
        <v>1</v>
      </c>
      <c r="E97" s="103">
        <f t="shared" si="40"/>
        <v>1</v>
      </c>
      <c r="F97" s="103">
        <f t="shared" si="40"/>
        <v>1</v>
      </c>
      <c r="G97" s="103">
        <f t="shared" si="40"/>
        <v>1</v>
      </c>
      <c r="H97" s="103">
        <f t="shared" si="40"/>
        <v>1</v>
      </c>
    </row>
    <row r="98" spans="1:8" x14ac:dyDescent="0.25">
      <c r="B98" s="122" t="s">
        <v>97</v>
      </c>
      <c r="C98" s="28" t="s">
        <v>153</v>
      </c>
      <c r="D98" s="103">
        <f t="shared" ref="D98:H98" si="41">IF(D45=1,1,D45*0.9)</f>
        <v>1</v>
      </c>
      <c r="E98" s="103">
        <f t="shared" si="41"/>
        <v>1</v>
      </c>
      <c r="F98" s="103">
        <f>IF(F45=1,1,F45*0.9)</f>
        <v>1</v>
      </c>
      <c r="G98" s="103">
        <f t="shared" si="41"/>
        <v>1</v>
      </c>
      <c r="H98" s="103">
        <f t="shared" si="41"/>
        <v>1</v>
      </c>
    </row>
    <row r="99" spans="1:8" x14ac:dyDescent="0.25">
      <c r="B99" s="122"/>
      <c r="C99" s="28" t="s">
        <v>154</v>
      </c>
      <c r="D99" s="103">
        <f t="shared" ref="D99:H99" si="42">IF(D46=1,1,D46*0.9)</f>
        <v>1</v>
      </c>
      <c r="E99" s="103">
        <f t="shared" si="42"/>
        <v>1</v>
      </c>
      <c r="F99" s="103">
        <f>IF(F46=1,1,F46*0.9)</f>
        <v>1</v>
      </c>
      <c r="G99" s="103">
        <f t="shared" si="42"/>
        <v>1</v>
      </c>
      <c r="H99" s="103">
        <f t="shared" si="42"/>
        <v>1</v>
      </c>
    </row>
    <row r="100" spans="1:8" x14ac:dyDescent="0.25">
      <c r="B100" s="122"/>
      <c r="C100" s="28" t="s">
        <v>155</v>
      </c>
      <c r="D100" s="103">
        <f t="shared" ref="D100:H100" si="43">IF(D47=1,1,D47*0.9)</f>
        <v>1</v>
      </c>
      <c r="E100" s="103">
        <f t="shared" si="43"/>
        <v>1</v>
      </c>
      <c r="F100" s="103">
        <f t="shared" si="43"/>
        <v>1</v>
      </c>
      <c r="G100" s="103">
        <f t="shared" si="43"/>
        <v>1</v>
      </c>
      <c r="H100" s="103">
        <f t="shared" si="43"/>
        <v>1</v>
      </c>
    </row>
    <row r="101" spans="1:8" x14ac:dyDescent="0.25">
      <c r="B101" s="122" t="s">
        <v>98</v>
      </c>
      <c r="C101" s="28" t="s">
        <v>153</v>
      </c>
      <c r="D101" s="103">
        <f t="shared" ref="D101:H101" si="44">IF(D48=1,1,D48*0.9)</f>
        <v>1</v>
      </c>
      <c r="E101" s="103">
        <f t="shared" si="44"/>
        <v>1</v>
      </c>
      <c r="F101" s="103">
        <f t="shared" si="44"/>
        <v>1</v>
      </c>
      <c r="G101" s="103">
        <f>IF(G48=1,1,G48*0.9)</f>
        <v>1</v>
      </c>
      <c r="H101" s="103">
        <f t="shared" si="44"/>
        <v>1</v>
      </c>
    </row>
    <row r="102" spans="1:8" x14ac:dyDescent="0.25">
      <c r="B102" s="122"/>
      <c r="C102" s="28" t="s">
        <v>154</v>
      </c>
      <c r="D102" s="103">
        <f t="shared" ref="D102:H102" si="45">IF(D49=1,1,D49*0.9)</f>
        <v>1</v>
      </c>
      <c r="E102" s="103">
        <f t="shared" si="45"/>
        <v>1</v>
      </c>
      <c r="F102" s="103">
        <f t="shared" si="45"/>
        <v>1</v>
      </c>
      <c r="G102" s="103">
        <f>IF(G49=1,1,G49*0.9)</f>
        <v>1</v>
      </c>
      <c r="H102" s="103">
        <f t="shared" si="45"/>
        <v>1</v>
      </c>
    </row>
    <row r="103" spans="1:8" x14ac:dyDescent="0.25">
      <c r="B103" s="122"/>
      <c r="C103" s="28" t="s">
        <v>155</v>
      </c>
      <c r="D103" s="103">
        <f t="shared" ref="D103:H103" si="46">IF(D50=1,1,D50*0.9)</f>
        <v>1</v>
      </c>
      <c r="E103" s="103">
        <f t="shared" si="46"/>
        <v>1</v>
      </c>
      <c r="F103" s="103">
        <f t="shared" si="46"/>
        <v>1</v>
      </c>
      <c r="G103" s="103">
        <f t="shared" si="46"/>
        <v>1</v>
      </c>
      <c r="H103" s="103">
        <f t="shared" si="46"/>
        <v>1</v>
      </c>
    </row>
    <row r="104" spans="1:8" ht="13" x14ac:dyDescent="0.25">
      <c r="B104" s="77" t="s">
        <v>156</v>
      </c>
      <c r="C104" s="28" t="s">
        <v>155</v>
      </c>
      <c r="D104" s="103">
        <f t="shared" ref="D104:H104" si="47">IF(D51=1,1,D51*0.9)</f>
        <v>1</v>
      </c>
      <c r="E104" s="103">
        <f t="shared" si="47"/>
        <v>1</v>
      </c>
      <c r="F104" s="103">
        <f t="shared" si="47"/>
        <v>1</v>
      </c>
      <c r="G104" s="103">
        <f t="shared" si="47"/>
        <v>1</v>
      </c>
      <c r="H104" s="103">
        <f t="shared" si="47"/>
        <v>1</v>
      </c>
    </row>
    <row r="106" spans="1:8" ht="13" x14ac:dyDescent="0.3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ht="13" x14ac:dyDescent="0.3">
      <c r="A107" s="30" t="s">
        <v>231</v>
      </c>
      <c r="B107" s="30" t="s">
        <v>152</v>
      </c>
      <c r="C107" s="30" t="s">
        <v>164</v>
      </c>
      <c r="D107" s="30" t="s">
        <v>109</v>
      </c>
      <c r="E107" s="30" t="s">
        <v>96</v>
      </c>
      <c r="F107" s="30" t="s">
        <v>97</v>
      </c>
      <c r="G107" s="30" t="s">
        <v>98</v>
      </c>
      <c r="H107" s="30" t="s">
        <v>99</v>
      </c>
    </row>
    <row r="108" spans="1:8" ht="13" x14ac:dyDescent="0.3">
      <c r="A108" s="30" t="s">
        <v>240</v>
      </c>
      <c r="B108" s="122" t="s">
        <v>100</v>
      </c>
      <c r="C108" s="28" t="s">
        <v>153</v>
      </c>
      <c r="D108" s="103">
        <f>IF(D2=1,1,D2*1.05)</f>
        <v>1</v>
      </c>
      <c r="E108" s="103">
        <f t="shared" ref="E108:H108" si="48">IF(E2=1,1,E2*1.05)</f>
        <v>1</v>
      </c>
      <c r="F108" s="103">
        <f t="shared" si="48"/>
        <v>1</v>
      </c>
      <c r="G108" s="103">
        <f t="shared" si="48"/>
        <v>1</v>
      </c>
      <c r="H108" s="103">
        <f t="shared" si="48"/>
        <v>1</v>
      </c>
    </row>
    <row r="109" spans="1:8" x14ac:dyDescent="0.25">
      <c r="B109" s="122"/>
      <c r="C109" s="28" t="s">
        <v>154</v>
      </c>
      <c r="D109" s="103">
        <f t="shared" ref="D109:H109" si="49">IF(D3=1,1,D3*1.05)</f>
        <v>1</v>
      </c>
      <c r="E109" s="103">
        <f t="shared" si="49"/>
        <v>1</v>
      </c>
      <c r="F109" s="103">
        <f t="shared" si="49"/>
        <v>1</v>
      </c>
      <c r="G109" s="103">
        <f t="shared" si="49"/>
        <v>1</v>
      </c>
      <c r="H109" s="103">
        <f t="shared" si="49"/>
        <v>1</v>
      </c>
    </row>
    <row r="110" spans="1:8" x14ac:dyDescent="0.25">
      <c r="B110" s="122"/>
      <c r="C110" s="28" t="s">
        <v>155</v>
      </c>
      <c r="D110" s="103">
        <f t="shared" ref="D110:H110" si="50">IF(D4=1,1,D4*1.05)</f>
        <v>1</v>
      </c>
      <c r="E110" s="103">
        <f t="shared" si="50"/>
        <v>1</v>
      </c>
      <c r="F110" s="103">
        <f t="shared" si="50"/>
        <v>1</v>
      </c>
      <c r="G110" s="103">
        <f t="shared" si="50"/>
        <v>1</v>
      </c>
      <c r="H110" s="103">
        <f t="shared" si="50"/>
        <v>1</v>
      </c>
    </row>
    <row r="111" spans="1:8" x14ac:dyDescent="0.25">
      <c r="B111" s="122" t="s">
        <v>109</v>
      </c>
      <c r="C111" s="28" t="s">
        <v>153</v>
      </c>
      <c r="D111" s="103">
        <f>IFERROR((MIN(1,1.77*'Dist. l''allaitement maternel'!$C$2)/(1-MIN(1,1.77*'Dist. l''allaitement maternel'!$C$2))) /
('Dist. l''allaitement maternel'!$C$2/(1-'Dist. l''allaitement maternel'!$C$2)), 1.77)</f>
        <v>1.77</v>
      </c>
      <c r="E111" s="103">
        <f t="shared" ref="E111:H111" si="51">IF(E5=1,1,E5*1.05)</f>
        <v>1</v>
      </c>
      <c r="F111" s="103">
        <f t="shared" si="51"/>
        <v>1</v>
      </c>
      <c r="G111" s="103">
        <f t="shared" si="51"/>
        <v>1</v>
      </c>
      <c r="H111" s="103">
        <f t="shared" si="51"/>
        <v>1</v>
      </c>
    </row>
    <row r="112" spans="1:8" x14ac:dyDescent="0.25">
      <c r="B112" s="122"/>
      <c r="C112" s="28" t="s">
        <v>154</v>
      </c>
      <c r="D112" s="103">
        <f>IFERROR((MIN(1,1.77*'Dist. l''allaitement maternel'!$C$2)/(1-MIN(1,1.77*'Dist. l''allaitement maternel'!$C$2))) /
('Dist. l''allaitement maternel'!$C$2/(1-'Dist. l''allaitement maternel'!$C$2)), 1.77)</f>
        <v>1.77</v>
      </c>
      <c r="E112" s="103">
        <f t="shared" ref="E112:H112" si="52">IF(E6=1,1,E6*1.05)</f>
        <v>1</v>
      </c>
      <c r="F112" s="103">
        <f t="shared" si="52"/>
        <v>1</v>
      </c>
      <c r="G112" s="103">
        <f t="shared" si="52"/>
        <v>1</v>
      </c>
      <c r="H112" s="103">
        <f t="shared" si="52"/>
        <v>1</v>
      </c>
    </row>
    <row r="113" spans="1:8" x14ac:dyDescent="0.25">
      <c r="B113" s="122"/>
      <c r="C113" s="28" t="s">
        <v>155</v>
      </c>
      <c r="D113" s="103">
        <f t="shared" ref="D113:H113" si="53">IF(D7=1,1,D7*1.05)</f>
        <v>1</v>
      </c>
      <c r="E113" s="103">
        <f t="shared" si="53"/>
        <v>1</v>
      </c>
      <c r="F113" s="103">
        <f t="shared" si="53"/>
        <v>1</v>
      </c>
      <c r="G113" s="103">
        <f t="shared" si="53"/>
        <v>1</v>
      </c>
      <c r="H113" s="103">
        <f t="shared" si="53"/>
        <v>1</v>
      </c>
    </row>
    <row r="114" spans="1:8" x14ac:dyDescent="0.25">
      <c r="B114" s="122" t="s">
        <v>96</v>
      </c>
      <c r="C114" s="28" t="s">
        <v>153</v>
      </c>
      <c r="D114" s="103">
        <f t="shared" ref="D114:H114" si="54">IF(D8=1,1,D8*1.05)</f>
        <v>1</v>
      </c>
      <c r="E114" s="103">
        <f>IFERROR((MIN(1,1.77*'Dist. l''allaitement maternel'!$D$2)/(1-MIN(1,1.77*'Dist. l''allaitement maternel'!$D$2))) /
('Dist. l''allaitement maternel'!$D$2/(1-'Dist. l''allaitement maternel'!$D$2)), 1.77)</f>
        <v>1.77</v>
      </c>
      <c r="F114" s="103">
        <f t="shared" si="54"/>
        <v>1</v>
      </c>
      <c r="G114" s="103">
        <f t="shared" si="54"/>
        <v>1</v>
      </c>
      <c r="H114" s="103">
        <f t="shared" si="54"/>
        <v>1</v>
      </c>
    </row>
    <row r="115" spans="1:8" x14ac:dyDescent="0.25">
      <c r="B115" s="122"/>
      <c r="C115" s="28" t="s">
        <v>154</v>
      </c>
      <c r="D115" s="103">
        <f t="shared" ref="D115:H115" si="55">IF(D9=1,1,D9*1.05)</f>
        <v>1</v>
      </c>
      <c r="E115" s="103">
        <f>IFERROR((MIN(1,1.77*'Dist. l''allaitement maternel'!$D$2)/(1-MIN(1,1.77*'Dist. l''allaitement maternel'!$D$2))) /
('Dist. l''allaitement maternel'!$D$2/(1-'Dist. l''allaitement maternel'!$D$2)), 1.77)</f>
        <v>1.77</v>
      </c>
      <c r="F115" s="103">
        <f t="shared" si="55"/>
        <v>1</v>
      </c>
      <c r="G115" s="103">
        <f t="shared" si="55"/>
        <v>1</v>
      </c>
      <c r="H115" s="103">
        <f t="shared" si="55"/>
        <v>1</v>
      </c>
    </row>
    <row r="116" spans="1:8" x14ac:dyDescent="0.25">
      <c r="B116" s="122"/>
      <c r="C116" s="28" t="s">
        <v>155</v>
      </c>
      <c r="D116" s="103">
        <f t="shared" ref="D116:H116" si="56">IF(D10=1,1,D10*1.05)</f>
        <v>1</v>
      </c>
      <c r="E116" s="103">
        <f t="shared" si="56"/>
        <v>1</v>
      </c>
      <c r="F116" s="103">
        <f t="shared" si="56"/>
        <v>1</v>
      </c>
      <c r="G116" s="103">
        <f t="shared" si="56"/>
        <v>1</v>
      </c>
      <c r="H116" s="103">
        <f t="shared" si="56"/>
        <v>1</v>
      </c>
    </row>
    <row r="117" spans="1:8" x14ac:dyDescent="0.25">
      <c r="B117" s="122" t="s">
        <v>97</v>
      </c>
      <c r="C117" s="28" t="s">
        <v>153</v>
      </c>
      <c r="D117" s="103">
        <f t="shared" ref="D117:H117" si="57">IF(D11=1,1,D11*1.05)</f>
        <v>1</v>
      </c>
      <c r="E117" s="103">
        <f t="shared" si="57"/>
        <v>1</v>
      </c>
      <c r="F117" s="103">
        <v>2.11</v>
      </c>
      <c r="G117" s="103">
        <f t="shared" si="57"/>
        <v>1</v>
      </c>
      <c r="H117" s="103">
        <f t="shared" si="57"/>
        <v>1</v>
      </c>
    </row>
    <row r="118" spans="1:8" x14ac:dyDescent="0.25">
      <c r="B118" s="122"/>
      <c r="C118" s="28" t="s">
        <v>154</v>
      </c>
      <c r="D118" s="103">
        <f t="shared" ref="D118:H118" si="58">IF(D12=1,1,D12*1.05)</f>
        <v>1</v>
      </c>
      <c r="E118" s="103">
        <f t="shared" si="58"/>
        <v>1</v>
      </c>
      <c r="F118" s="103">
        <v>2.11</v>
      </c>
      <c r="G118" s="103">
        <f t="shared" si="58"/>
        <v>1</v>
      </c>
      <c r="H118" s="103">
        <f t="shared" si="58"/>
        <v>1</v>
      </c>
    </row>
    <row r="119" spans="1:8" x14ac:dyDescent="0.25">
      <c r="B119" s="122"/>
      <c r="C119" s="28" t="s">
        <v>155</v>
      </c>
      <c r="D119" s="103">
        <f t="shared" ref="D119:H119" si="59">IF(D13=1,1,D13*1.05)</f>
        <v>1</v>
      </c>
      <c r="E119" s="103">
        <f t="shared" si="59"/>
        <v>1</v>
      </c>
      <c r="F119" s="103">
        <f t="shared" si="59"/>
        <v>1</v>
      </c>
      <c r="G119" s="103">
        <f t="shared" si="59"/>
        <v>1</v>
      </c>
      <c r="H119" s="103">
        <f t="shared" si="59"/>
        <v>1</v>
      </c>
    </row>
    <row r="120" spans="1:8" x14ac:dyDescent="0.25">
      <c r="B120" s="122" t="s">
        <v>98</v>
      </c>
      <c r="C120" s="28" t="s">
        <v>153</v>
      </c>
      <c r="D120" s="103">
        <f t="shared" ref="D120:H120" si="60">IF(D14=1,1,D14*1.05)</f>
        <v>1</v>
      </c>
      <c r="E120" s="103">
        <f t="shared" si="60"/>
        <v>1</v>
      </c>
      <c r="F120" s="103">
        <f t="shared" si="60"/>
        <v>1</v>
      </c>
      <c r="G120" s="103">
        <v>2.11</v>
      </c>
      <c r="H120" s="103">
        <f t="shared" si="60"/>
        <v>1</v>
      </c>
    </row>
    <row r="121" spans="1:8" x14ac:dyDescent="0.25">
      <c r="B121" s="122"/>
      <c r="C121" s="28" t="s">
        <v>154</v>
      </c>
      <c r="D121" s="103">
        <f t="shared" ref="D121:H121" si="61">IF(D15=1,1,D15*1.05)</f>
        <v>1</v>
      </c>
      <c r="E121" s="103">
        <f t="shared" si="61"/>
        <v>1</v>
      </c>
      <c r="F121" s="103">
        <f t="shared" si="61"/>
        <v>1</v>
      </c>
      <c r="G121" s="103">
        <v>2.11</v>
      </c>
      <c r="H121" s="103">
        <f t="shared" si="61"/>
        <v>1</v>
      </c>
    </row>
    <row r="122" spans="1:8" x14ac:dyDescent="0.25">
      <c r="B122" s="122"/>
      <c r="C122" s="28" t="s">
        <v>155</v>
      </c>
      <c r="D122" s="103">
        <f t="shared" ref="D122:H122" si="62">IF(D16=1,1,D16*1.05)</f>
        <v>1</v>
      </c>
      <c r="E122" s="103">
        <f t="shared" si="62"/>
        <v>1</v>
      </c>
      <c r="F122" s="103">
        <f t="shared" si="62"/>
        <v>1</v>
      </c>
      <c r="G122" s="103">
        <f t="shared" si="62"/>
        <v>1</v>
      </c>
      <c r="H122" s="103">
        <f t="shared" si="62"/>
        <v>1</v>
      </c>
    </row>
    <row r="123" spans="1:8" ht="13" x14ac:dyDescent="0.25">
      <c r="B123" s="77" t="s">
        <v>156</v>
      </c>
      <c r="C123" s="28" t="s">
        <v>155</v>
      </c>
      <c r="D123" s="103">
        <f t="shared" ref="D123:H123" si="63">IF(D17=1,1,D17*1.05)</f>
        <v>1.1025</v>
      </c>
      <c r="E123" s="103">
        <f t="shared" si="63"/>
        <v>1.1025</v>
      </c>
      <c r="F123" s="103">
        <f t="shared" si="63"/>
        <v>1.1025</v>
      </c>
      <c r="G123" s="103">
        <f t="shared" si="63"/>
        <v>1.1025</v>
      </c>
      <c r="H123" s="103">
        <f t="shared" si="63"/>
        <v>1</v>
      </c>
    </row>
    <row r="124" spans="1:8" x14ac:dyDescent="0.25">
      <c r="D124" s="101"/>
      <c r="E124" s="101"/>
      <c r="F124" s="101"/>
      <c r="G124" s="101"/>
      <c r="H124" s="101"/>
    </row>
    <row r="125" spans="1:8" ht="13" x14ac:dyDescent="0.3">
      <c r="A125" s="30" t="s">
        <v>241</v>
      </c>
      <c r="B125" s="122" t="s">
        <v>100</v>
      </c>
      <c r="C125" s="28" t="s">
        <v>153</v>
      </c>
      <c r="D125" s="103">
        <f>IF(D19=1,1,D19*1.05)</f>
        <v>1</v>
      </c>
      <c r="E125" s="103">
        <f t="shared" ref="E125:H125" si="64">IF(E19=1,1,E19*1.05)</f>
        <v>1</v>
      </c>
      <c r="F125" s="103">
        <f t="shared" si="64"/>
        <v>1</v>
      </c>
      <c r="G125" s="103">
        <f t="shared" si="64"/>
        <v>1</v>
      </c>
      <c r="H125" s="103">
        <f t="shared" si="64"/>
        <v>1</v>
      </c>
    </row>
    <row r="126" spans="1:8" x14ac:dyDescent="0.25">
      <c r="B126" s="122"/>
      <c r="C126" s="28" t="s">
        <v>154</v>
      </c>
      <c r="D126" s="103">
        <f t="shared" ref="D126:H126" si="65">IF(D20=1,1,D20*1.05)</f>
        <v>1</v>
      </c>
      <c r="E126" s="103">
        <f t="shared" si="65"/>
        <v>1</v>
      </c>
      <c r="F126" s="103">
        <f t="shared" si="65"/>
        <v>1</v>
      </c>
      <c r="G126" s="103">
        <f t="shared" si="65"/>
        <v>1</v>
      </c>
      <c r="H126" s="103">
        <f t="shared" si="65"/>
        <v>1</v>
      </c>
    </row>
    <row r="127" spans="1:8" x14ac:dyDescent="0.25">
      <c r="B127" s="122"/>
      <c r="C127" s="28" t="s">
        <v>155</v>
      </c>
      <c r="D127" s="103">
        <f t="shared" ref="D127:H127" si="66">IF(D21=1,1,D21*1.05)</f>
        <v>1</v>
      </c>
      <c r="E127" s="103">
        <f t="shared" si="66"/>
        <v>1</v>
      </c>
      <c r="F127" s="103">
        <f t="shared" si="66"/>
        <v>1</v>
      </c>
      <c r="G127" s="103">
        <f t="shared" si="66"/>
        <v>1</v>
      </c>
      <c r="H127" s="103">
        <f t="shared" si="66"/>
        <v>1</v>
      </c>
    </row>
    <row r="128" spans="1:8" x14ac:dyDescent="0.25">
      <c r="B128" s="122" t="s">
        <v>109</v>
      </c>
      <c r="C128" s="28" t="s">
        <v>153</v>
      </c>
      <c r="D128" s="103">
        <f t="shared" ref="D128:H128" si="67">IF(D22=1,1,D22*1.05)</f>
        <v>1</v>
      </c>
      <c r="E128" s="103">
        <f t="shared" si="67"/>
        <v>1</v>
      </c>
      <c r="F128" s="103">
        <f t="shared" si="67"/>
        <v>1</v>
      </c>
      <c r="G128" s="103">
        <f t="shared" si="67"/>
        <v>1</v>
      </c>
      <c r="H128" s="103">
        <f t="shared" si="67"/>
        <v>1</v>
      </c>
    </row>
    <row r="129" spans="1:8" x14ac:dyDescent="0.25">
      <c r="B129" s="122"/>
      <c r="C129" s="28" t="s">
        <v>154</v>
      </c>
      <c r="D129" s="103">
        <f t="shared" ref="D129:H129" si="68">IF(D23=1,1,D23*1.05)</f>
        <v>1</v>
      </c>
      <c r="E129" s="103">
        <f t="shared" si="68"/>
        <v>1</v>
      </c>
      <c r="F129" s="103">
        <f t="shared" si="68"/>
        <v>1</v>
      </c>
      <c r="G129" s="103">
        <f t="shared" si="68"/>
        <v>1</v>
      </c>
      <c r="H129" s="103">
        <f t="shared" si="68"/>
        <v>1</v>
      </c>
    </row>
    <row r="130" spans="1:8" x14ac:dyDescent="0.25">
      <c r="B130" s="122"/>
      <c r="C130" s="28" t="s">
        <v>155</v>
      </c>
      <c r="D130" s="103">
        <f t="shared" ref="D130:H130" si="69">IF(D24=1,1,D24*1.05)</f>
        <v>1</v>
      </c>
      <c r="E130" s="103">
        <f t="shared" si="69"/>
        <v>1</v>
      </c>
      <c r="F130" s="103">
        <f t="shared" si="69"/>
        <v>1</v>
      </c>
      <c r="G130" s="103">
        <f t="shared" si="69"/>
        <v>1</v>
      </c>
      <c r="H130" s="103">
        <f t="shared" si="69"/>
        <v>1</v>
      </c>
    </row>
    <row r="131" spans="1:8" x14ac:dyDescent="0.25">
      <c r="B131" s="122" t="s">
        <v>96</v>
      </c>
      <c r="C131" s="28" t="s">
        <v>153</v>
      </c>
      <c r="D131" s="103">
        <f t="shared" ref="D131:H131" si="70">IF(D25=1,1,D25*1.05)</f>
        <v>1</v>
      </c>
      <c r="E131" s="103">
        <f t="shared" si="70"/>
        <v>1</v>
      </c>
      <c r="F131" s="103">
        <f t="shared" si="70"/>
        <v>1</v>
      </c>
      <c r="G131" s="103">
        <f t="shared" si="70"/>
        <v>1</v>
      </c>
      <c r="H131" s="103">
        <f t="shared" si="70"/>
        <v>1</v>
      </c>
    </row>
    <row r="132" spans="1:8" x14ac:dyDescent="0.25">
      <c r="B132" s="122"/>
      <c r="C132" s="28" t="s">
        <v>154</v>
      </c>
      <c r="D132" s="103">
        <f t="shared" ref="D132:H132" si="71">IF(D26=1,1,D26*1.05)</f>
        <v>1</v>
      </c>
      <c r="E132" s="103">
        <f t="shared" si="71"/>
        <v>1</v>
      </c>
      <c r="F132" s="103">
        <f t="shared" si="71"/>
        <v>1</v>
      </c>
      <c r="G132" s="103">
        <f t="shared" si="71"/>
        <v>1</v>
      </c>
      <c r="H132" s="103">
        <f t="shared" si="71"/>
        <v>1</v>
      </c>
    </row>
    <row r="133" spans="1:8" x14ac:dyDescent="0.25">
      <c r="B133" s="122"/>
      <c r="C133" s="28" t="s">
        <v>155</v>
      </c>
      <c r="D133" s="103">
        <f t="shared" ref="D133:H133" si="72">IF(D27=1,1,D27*1.05)</f>
        <v>1</v>
      </c>
      <c r="E133" s="103">
        <f t="shared" si="72"/>
        <v>1</v>
      </c>
      <c r="F133" s="103">
        <f t="shared" si="72"/>
        <v>1</v>
      </c>
      <c r="G133" s="103">
        <f t="shared" si="72"/>
        <v>1</v>
      </c>
      <c r="H133" s="103">
        <f t="shared" si="72"/>
        <v>1</v>
      </c>
    </row>
    <row r="134" spans="1:8" x14ac:dyDescent="0.25">
      <c r="B134" s="122" t="s">
        <v>97</v>
      </c>
      <c r="C134" s="28" t="s">
        <v>153</v>
      </c>
      <c r="D134" s="103">
        <f t="shared" ref="D134:H134" si="73">IF(D28=1,1,D28*1.05)</f>
        <v>1</v>
      </c>
      <c r="E134" s="103">
        <f t="shared" si="73"/>
        <v>1</v>
      </c>
      <c r="F134" s="103">
        <f t="shared" si="73"/>
        <v>1</v>
      </c>
      <c r="G134" s="103">
        <f t="shared" si="73"/>
        <v>1</v>
      </c>
      <c r="H134" s="103">
        <f t="shared" si="73"/>
        <v>1</v>
      </c>
    </row>
    <row r="135" spans="1:8" x14ac:dyDescent="0.25">
      <c r="B135" s="122"/>
      <c r="C135" s="28" t="s">
        <v>154</v>
      </c>
      <c r="D135" s="103">
        <f t="shared" ref="D135:H135" si="74">IF(D29=1,1,D29*1.05)</f>
        <v>1</v>
      </c>
      <c r="E135" s="103">
        <f t="shared" si="74"/>
        <v>1</v>
      </c>
      <c r="F135" s="103">
        <f t="shared" si="74"/>
        <v>1</v>
      </c>
      <c r="G135" s="103">
        <f t="shared" si="74"/>
        <v>1</v>
      </c>
      <c r="H135" s="103">
        <f t="shared" si="74"/>
        <v>1</v>
      </c>
    </row>
    <row r="136" spans="1:8" x14ac:dyDescent="0.25">
      <c r="B136" s="122"/>
      <c r="C136" s="28" t="s">
        <v>155</v>
      </c>
      <c r="D136" s="103">
        <f t="shared" ref="D136:H136" si="75">IF(D30=1,1,D30*1.05)</f>
        <v>1</v>
      </c>
      <c r="E136" s="103">
        <f t="shared" si="75"/>
        <v>1</v>
      </c>
      <c r="F136" s="103">
        <f t="shared" si="75"/>
        <v>1</v>
      </c>
      <c r="G136" s="103">
        <f t="shared" si="75"/>
        <v>1</v>
      </c>
      <c r="H136" s="103">
        <f t="shared" si="75"/>
        <v>1</v>
      </c>
    </row>
    <row r="137" spans="1:8" x14ac:dyDescent="0.25">
      <c r="B137" s="122" t="s">
        <v>98</v>
      </c>
      <c r="C137" s="28" t="s">
        <v>153</v>
      </c>
      <c r="D137" s="103">
        <f t="shared" ref="D137:H137" si="76">IF(D31=1,1,D31*1.05)</f>
        <v>1</v>
      </c>
      <c r="E137" s="103">
        <f t="shared" si="76"/>
        <v>1</v>
      </c>
      <c r="F137" s="103">
        <f t="shared" si="76"/>
        <v>1</v>
      </c>
      <c r="G137" s="103">
        <f t="shared" si="76"/>
        <v>1</v>
      </c>
      <c r="H137" s="103">
        <f t="shared" si="76"/>
        <v>1</v>
      </c>
    </row>
    <row r="138" spans="1:8" x14ac:dyDescent="0.25">
      <c r="B138" s="122"/>
      <c r="C138" s="28" t="s">
        <v>154</v>
      </c>
      <c r="D138" s="103">
        <f t="shared" ref="D138:H138" si="77">IF(D32=1,1,D32*1.05)</f>
        <v>1</v>
      </c>
      <c r="E138" s="103">
        <f t="shared" si="77"/>
        <v>1</v>
      </c>
      <c r="F138" s="103">
        <f t="shared" si="77"/>
        <v>1</v>
      </c>
      <c r="G138" s="103">
        <f t="shared" si="77"/>
        <v>1</v>
      </c>
      <c r="H138" s="103">
        <f t="shared" si="77"/>
        <v>1</v>
      </c>
    </row>
    <row r="139" spans="1:8" x14ac:dyDescent="0.25">
      <c r="B139" s="122"/>
      <c r="C139" s="28" t="s">
        <v>155</v>
      </c>
      <c r="D139" s="103">
        <f t="shared" ref="D139:H139" si="78">IF(D33=1,1,D33*1.05)</f>
        <v>1</v>
      </c>
      <c r="E139" s="103">
        <f t="shared" si="78"/>
        <v>1</v>
      </c>
      <c r="F139" s="103">
        <f t="shared" si="78"/>
        <v>1</v>
      </c>
      <c r="G139" s="103">
        <f t="shared" si="78"/>
        <v>1</v>
      </c>
      <c r="H139" s="103">
        <f t="shared" si="78"/>
        <v>1</v>
      </c>
    </row>
    <row r="140" spans="1:8" ht="13" x14ac:dyDescent="0.25">
      <c r="B140" s="77" t="s">
        <v>156</v>
      </c>
      <c r="C140" s="28" t="s">
        <v>155</v>
      </c>
      <c r="D140" s="103">
        <f t="shared" ref="D140:H140" si="79">IF(D34=1,1,D34*1.05)</f>
        <v>1</v>
      </c>
      <c r="E140" s="103">
        <f t="shared" si="79"/>
        <v>1</v>
      </c>
      <c r="F140" s="103">
        <f t="shared" si="79"/>
        <v>1</v>
      </c>
      <c r="G140" s="103">
        <f t="shared" si="79"/>
        <v>1</v>
      </c>
      <c r="H140" s="103">
        <f t="shared" si="79"/>
        <v>1</v>
      </c>
    </row>
    <row r="141" spans="1:8" x14ac:dyDescent="0.25">
      <c r="D141" s="101"/>
      <c r="E141" s="101"/>
      <c r="F141" s="101"/>
      <c r="G141" s="101"/>
      <c r="H141" s="101"/>
    </row>
    <row r="142" spans="1:8" ht="13" x14ac:dyDescent="0.3">
      <c r="A142" s="78" t="s">
        <v>242</v>
      </c>
      <c r="B142" s="122" t="s">
        <v>100</v>
      </c>
      <c r="C142" s="28" t="s">
        <v>153</v>
      </c>
      <c r="D142" s="103">
        <f>IF(D36=1,1,D36*1.05)</f>
        <v>1</v>
      </c>
      <c r="E142" s="103">
        <f t="shared" ref="E142:H142" si="80">IF(E36=1,1,E36*1.05)</f>
        <v>1</v>
      </c>
      <c r="F142" s="103">
        <f t="shared" si="80"/>
        <v>1</v>
      </c>
      <c r="G142" s="103">
        <f t="shared" si="80"/>
        <v>1</v>
      </c>
      <c r="H142" s="103">
        <f t="shared" si="80"/>
        <v>1</v>
      </c>
    </row>
    <row r="143" spans="1:8" x14ac:dyDescent="0.25">
      <c r="B143" s="122"/>
      <c r="C143" s="28" t="s">
        <v>154</v>
      </c>
      <c r="D143" s="103">
        <f t="shared" ref="D143:H143" si="81">IF(D37=1,1,D37*1.05)</f>
        <v>1</v>
      </c>
      <c r="E143" s="103">
        <f t="shared" si="81"/>
        <v>1</v>
      </c>
      <c r="F143" s="103">
        <f t="shared" si="81"/>
        <v>1</v>
      </c>
      <c r="G143" s="103">
        <f t="shared" si="81"/>
        <v>1</v>
      </c>
      <c r="H143" s="103">
        <f t="shared" si="81"/>
        <v>1</v>
      </c>
    </row>
    <row r="144" spans="1:8" x14ac:dyDescent="0.25">
      <c r="B144" s="122"/>
      <c r="C144" s="28" t="s">
        <v>155</v>
      </c>
      <c r="D144" s="103">
        <f t="shared" ref="D144:H144" si="82">IF(D38=1,1,D38*1.05)</f>
        <v>1</v>
      </c>
      <c r="E144" s="103">
        <f t="shared" si="82"/>
        <v>1</v>
      </c>
      <c r="F144" s="103">
        <f t="shared" si="82"/>
        <v>1</v>
      </c>
      <c r="G144" s="103">
        <f t="shared" si="82"/>
        <v>1</v>
      </c>
      <c r="H144" s="103">
        <f t="shared" si="82"/>
        <v>1</v>
      </c>
    </row>
    <row r="145" spans="2:8" x14ac:dyDescent="0.25">
      <c r="B145" s="122" t="s">
        <v>109</v>
      </c>
      <c r="C145" s="28" t="s">
        <v>153</v>
      </c>
      <c r="D145" s="103">
        <f t="shared" ref="D145:H145" si="83">IF(D39=1,1,D39*1.05)</f>
        <v>1</v>
      </c>
      <c r="E145" s="103">
        <f t="shared" si="83"/>
        <v>1</v>
      </c>
      <c r="F145" s="103">
        <f t="shared" si="83"/>
        <v>1</v>
      </c>
      <c r="G145" s="103">
        <f t="shared" si="83"/>
        <v>1</v>
      </c>
      <c r="H145" s="103">
        <f t="shared" si="83"/>
        <v>1</v>
      </c>
    </row>
    <row r="146" spans="2:8" x14ac:dyDescent="0.25">
      <c r="B146" s="122"/>
      <c r="C146" s="28" t="s">
        <v>154</v>
      </c>
      <c r="D146" s="103">
        <f t="shared" ref="D146:H146" si="84">IF(D40=1,1,D40*1.05)</f>
        <v>1</v>
      </c>
      <c r="E146" s="103">
        <f t="shared" si="84"/>
        <v>1</v>
      </c>
      <c r="F146" s="103">
        <f t="shared" si="84"/>
        <v>1</v>
      </c>
      <c r="G146" s="103">
        <f t="shared" si="84"/>
        <v>1</v>
      </c>
      <c r="H146" s="103">
        <f t="shared" si="84"/>
        <v>1</v>
      </c>
    </row>
    <row r="147" spans="2:8" x14ac:dyDescent="0.25">
      <c r="B147" s="122"/>
      <c r="C147" s="28" t="s">
        <v>155</v>
      </c>
      <c r="D147" s="103">
        <f t="shared" ref="D147:H147" si="85">IF(D41=1,1,D41*1.05)</f>
        <v>1</v>
      </c>
      <c r="E147" s="103">
        <f t="shared" si="85"/>
        <v>1</v>
      </c>
      <c r="F147" s="103">
        <f t="shared" si="85"/>
        <v>1</v>
      </c>
      <c r="G147" s="103">
        <f t="shared" si="85"/>
        <v>1</v>
      </c>
      <c r="H147" s="103">
        <f t="shared" si="85"/>
        <v>1</v>
      </c>
    </row>
    <row r="148" spans="2:8" x14ac:dyDescent="0.25">
      <c r="B148" s="122" t="s">
        <v>96</v>
      </c>
      <c r="C148" s="28" t="s">
        <v>153</v>
      </c>
      <c r="D148" s="103">
        <f t="shared" ref="D148:H148" si="86">IF(D42=1,1,D42*1.05)</f>
        <v>1</v>
      </c>
      <c r="E148" s="103">
        <f t="shared" si="86"/>
        <v>1</v>
      </c>
      <c r="F148" s="103">
        <f t="shared" si="86"/>
        <v>1</v>
      </c>
      <c r="G148" s="103">
        <f t="shared" si="86"/>
        <v>1</v>
      </c>
      <c r="H148" s="103">
        <f t="shared" si="86"/>
        <v>1</v>
      </c>
    </row>
    <row r="149" spans="2:8" x14ac:dyDescent="0.25">
      <c r="B149" s="122"/>
      <c r="C149" s="28" t="s">
        <v>154</v>
      </c>
      <c r="D149" s="103">
        <f t="shared" ref="D149:H149" si="87">IF(D43=1,1,D43*1.05)</f>
        <v>1</v>
      </c>
      <c r="E149" s="103">
        <f t="shared" si="87"/>
        <v>1</v>
      </c>
      <c r="F149" s="103">
        <f t="shared" si="87"/>
        <v>1</v>
      </c>
      <c r="G149" s="103">
        <f t="shared" si="87"/>
        <v>1</v>
      </c>
      <c r="H149" s="103">
        <f t="shared" si="87"/>
        <v>1</v>
      </c>
    </row>
    <row r="150" spans="2:8" x14ac:dyDescent="0.25">
      <c r="B150" s="122"/>
      <c r="C150" s="28" t="s">
        <v>155</v>
      </c>
      <c r="D150" s="103">
        <f t="shared" ref="D150:H150" si="88">IF(D44=1,1,D44*1.05)</f>
        <v>1</v>
      </c>
      <c r="E150" s="103">
        <f t="shared" si="88"/>
        <v>1</v>
      </c>
      <c r="F150" s="103">
        <f t="shared" si="88"/>
        <v>1</v>
      </c>
      <c r="G150" s="103">
        <f t="shared" si="88"/>
        <v>1</v>
      </c>
      <c r="H150" s="103">
        <f t="shared" si="88"/>
        <v>1</v>
      </c>
    </row>
    <row r="151" spans="2:8" x14ac:dyDescent="0.25">
      <c r="B151" s="122" t="s">
        <v>97</v>
      </c>
      <c r="C151" s="28" t="s">
        <v>153</v>
      </c>
      <c r="D151" s="103">
        <f t="shared" ref="D151:H151" si="89">IF(D45=1,1,D45*1.05)</f>
        <v>1</v>
      </c>
      <c r="E151" s="103">
        <f t="shared" si="89"/>
        <v>1</v>
      </c>
      <c r="F151" s="103">
        <f t="shared" si="89"/>
        <v>1</v>
      </c>
      <c r="G151" s="103">
        <f t="shared" si="89"/>
        <v>1</v>
      </c>
      <c r="H151" s="103">
        <f t="shared" si="89"/>
        <v>1</v>
      </c>
    </row>
    <row r="152" spans="2:8" x14ac:dyDescent="0.25">
      <c r="B152" s="122"/>
      <c r="C152" s="28" t="s">
        <v>154</v>
      </c>
      <c r="D152" s="103">
        <f t="shared" ref="D152:H152" si="90">IF(D46=1,1,D46*1.05)</f>
        <v>1</v>
      </c>
      <c r="E152" s="103">
        <f t="shared" si="90"/>
        <v>1</v>
      </c>
      <c r="F152" s="103">
        <f t="shared" si="90"/>
        <v>1</v>
      </c>
      <c r="G152" s="103">
        <f t="shared" si="90"/>
        <v>1</v>
      </c>
      <c r="H152" s="103">
        <f t="shared" si="90"/>
        <v>1</v>
      </c>
    </row>
    <row r="153" spans="2:8" x14ac:dyDescent="0.25">
      <c r="B153" s="122"/>
      <c r="C153" s="28" t="s">
        <v>155</v>
      </c>
      <c r="D153" s="103">
        <f t="shared" ref="D153:H153" si="91">IF(D47=1,1,D47*1.05)</f>
        <v>1</v>
      </c>
      <c r="E153" s="103">
        <f t="shared" si="91"/>
        <v>1</v>
      </c>
      <c r="F153" s="103">
        <f t="shared" si="91"/>
        <v>1</v>
      </c>
      <c r="G153" s="103">
        <f t="shared" si="91"/>
        <v>1</v>
      </c>
      <c r="H153" s="103">
        <f t="shared" si="91"/>
        <v>1</v>
      </c>
    </row>
    <row r="154" spans="2:8" x14ac:dyDescent="0.25">
      <c r="B154" s="122" t="s">
        <v>98</v>
      </c>
      <c r="C154" s="28" t="s">
        <v>153</v>
      </c>
      <c r="D154" s="103">
        <f t="shared" ref="D154:H154" si="92">IF(D48=1,1,D48*1.05)</f>
        <v>1</v>
      </c>
      <c r="E154" s="103">
        <f t="shared" si="92"/>
        <v>1</v>
      </c>
      <c r="F154" s="103">
        <f t="shared" si="92"/>
        <v>1</v>
      </c>
      <c r="G154" s="103">
        <f t="shared" si="92"/>
        <v>1</v>
      </c>
      <c r="H154" s="103">
        <f t="shared" si="92"/>
        <v>1</v>
      </c>
    </row>
    <row r="155" spans="2:8" x14ac:dyDescent="0.25">
      <c r="B155" s="122"/>
      <c r="C155" s="28" t="s">
        <v>154</v>
      </c>
      <c r="D155" s="103">
        <f t="shared" ref="D155:H155" si="93">IF(D49=1,1,D49*1.05)</f>
        <v>1</v>
      </c>
      <c r="E155" s="103">
        <f t="shared" si="93"/>
        <v>1</v>
      </c>
      <c r="F155" s="103">
        <f t="shared" si="93"/>
        <v>1</v>
      </c>
      <c r="G155" s="103">
        <f t="shared" si="93"/>
        <v>1</v>
      </c>
      <c r="H155" s="103">
        <f t="shared" si="93"/>
        <v>1</v>
      </c>
    </row>
    <row r="156" spans="2:8" x14ac:dyDescent="0.25">
      <c r="B156" s="122"/>
      <c r="C156" s="28" t="s">
        <v>155</v>
      </c>
      <c r="D156" s="103">
        <f t="shared" ref="D156:H156" si="94">IF(D50=1,1,D50*1.05)</f>
        <v>1</v>
      </c>
      <c r="E156" s="103">
        <f t="shared" si="94"/>
        <v>1</v>
      </c>
      <c r="F156" s="103">
        <f t="shared" si="94"/>
        <v>1</v>
      </c>
      <c r="G156" s="103">
        <f t="shared" si="94"/>
        <v>1</v>
      </c>
      <c r="H156" s="103">
        <f t="shared" si="94"/>
        <v>1</v>
      </c>
    </row>
    <row r="157" spans="2:8" ht="13" x14ac:dyDescent="0.25">
      <c r="B157" s="77" t="s">
        <v>156</v>
      </c>
      <c r="C157" s="28" t="s">
        <v>155</v>
      </c>
      <c r="D157" s="103">
        <f t="shared" ref="D157:H157" si="95">IF(D51=1,1,D51*1.05)</f>
        <v>1</v>
      </c>
      <c r="E157" s="103">
        <f t="shared" si="95"/>
        <v>1</v>
      </c>
      <c r="F157" s="103">
        <f t="shared" si="95"/>
        <v>1</v>
      </c>
      <c r="G157" s="103">
        <f t="shared" si="95"/>
        <v>1</v>
      </c>
      <c r="H157" s="103">
        <f t="shared" si="95"/>
        <v>1</v>
      </c>
    </row>
  </sheetData>
  <sheetProtection algorithmName="SHA-512" hashValue="BiQ2bYFJG+2pmNy/WNeVS7asdQL6alUwa8H3FfZjhIUb0ywu44eupU625d1ZubTioAACCgWU8gNIas9EkiOZgQ==" saltValue="EMkVqUA6wsoIrodpJrnE5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108:H110 D142:H157 D55:H57 D72:H87 D125:H140 D89:H97 D66:H66 D64:E64 G64:H64 D65:E65 G65:H65 D69:H70 D67:F67 H67 D68:F68 H68 D100:H100 D98:E98 G98:H98 D99:E99 G99:H99 D103:H104 D101:F101 H101 D102:F102 H102 D119:H119 D117:E117 G117:H117 D118:E118 G118:H118 D122:H123 D120:F120 H120 D121:F121 H121 D60:H60 E58:H58 E59:H59 D63:H63 D61 F61:H61 D62 F62:H62 D113:H113 E111:H111 E112:H112 D116:H116 D114 F114:H114 D115 F115:H115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zoomScale="85" zoomScaleNormal="85" workbookViewId="0">
      <selection activeCell="C4" sqref="C4:F79"/>
    </sheetView>
  </sheetViews>
  <sheetFormatPr defaultColWidth="16.08984375" defaultRowHeight="15.75" customHeight="1" x14ac:dyDescent="0.25"/>
  <cols>
    <col min="1" max="1" width="23.90625" style="28" customWidth="1"/>
    <col min="2" max="2" width="34.08984375" style="28" customWidth="1"/>
    <col min="3" max="3" width="11.36328125" style="28" bestFit="1" customWidth="1"/>
    <col min="4" max="4" width="11.90625" style="28" customWidth="1"/>
    <col min="5" max="6" width="15" style="28" customWidth="1"/>
    <col min="7" max="16384" width="16.08984375" style="28"/>
  </cols>
  <sheetData>
    <row r="1" spans="1:6" s="80" customFormat="1" ht="18.75" customHeight="1" x14ac:dyDescent="0.3">
      <c r="A1" s="79" t="s">
        <v>243</v>
      </c>
    </row>
    <row r="2" spans="1:6" ht="15.75" customHeight="1" x14ac:dyDescent="0.3">
      <c r="B2" s="81"/>
      <c r="C2" s="82" t="s">
        <v>54</v>
      </c>
      <c r="D2" s="83" t="s">
        <v>53</v>
      </c>
      <c r="E2" s="83" t="s">
        <v>52</v>
      </c>
      <c r="F2" s="83" t="s">
        <v>51</v>
      </c>
    </row>
    <row r="3" spans="1:6" ht="15.75" customHeight="1" x14ac:dyDescent="0.3">
      <c r="A3" s="30" t="s">
        <v>244</v>
      </c>
      <c r="B3" s="84"/>
      <c r="C3" s="85"/>
      <c r="D3" s="86"/>
      <c r="E3" s="86"/>
      <c r="F3" s="86"/>
    </row>
    <row r="4" spans="1:6" ht="15.75" customHeight="1" x14ac:dyDescent="0.25">
      <c r="B4" s="73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73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73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73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7"/>
      <c r="D8" s="76"/>
      <c r="E8" s="76"/>
      <c r="F8" s="76"/>
    </row>
    <row r="9" spans="1:6" ht="15.75" customHeight="1" x14ac:dyDescent="0.3">
      <c r="A9" s="30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7"/>
      <c r="D10" s="76"/>
      <c r="E10" s="76"/>
      <c r="F10" s="76"/>
    </row>
    <row r="11" spans="1:6" s="80" customFormat="1" ht="15" customHeight="1" x14ac:dyDescent="0.3">
      <c r="A11" s="79" t="s">
        <v>245</v>
      </c>
      <c r="C11" s="88"/>
      <c r="D11" s="89"/>
      <c r="E11" s="89"/>
      <c r="F11" s="89"/>
    </row>
    <row r="12" spans="1:6" ht="15.75" customHeight="1" x14ac:dyDescent="0.3">
      <c r="A12" s="30" t="s">
        <v>246</v>
      </c>
      <c r="C12" s="87"/>
      <c r="D12" s="76"/>
      <c r="E12" s="76"/>
      <c r="F12" s="76"/>
    </row>
    <row r="13" spans="1:6" ht="15.75" customHeight="1" x14ac:dyDescent="0.25">
      <c r="B13" s="46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46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46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3">
      <c r="A16" s="30"/>
      <c r="B16" s="46"/>
      <c r="C16" s="90"/>
      <c r="D16" s="76"/>
      <c r="E16" s="76"/>
      <c r="F16" s="76"/>
    </row>
    <row r="17" spans="1:6" ht="15.75" customHeight="1" x14ac:dyDescent="0.3">
      <c r="A17" s="30" t="s">
        <v>248</v>
      </c>
      <c r="B17" s="84"/>
      <c r="C17" s="91"/>
      <c r="D17" s="92"/>
      <c r="E17" s="92"/>
      <c r="F17" s="92"/>
    </row>
    <row r="18" spans="1:6" ht="15.75" customHeight="1" x14ac:dyDescent="0.25">
      <c r="B18" s="73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73" t="s">
        <v>79</v>
      </c>
      <c r="C19" s="104">
        <v>1</v>
      </c>
      <c r="D19" s="105">
        <v>2.0699999999999998</v>
      </c>
      <c r="E19" s="105">
        <v>3.39</v>
      </c>
      <c r="F19" s="105">
        <v>11.89</v>
      </c>
    </row>
    <row r="20" spans="1:6" ht="15.75" customHeight="1" x14ac:dyDescent="0.25">
      <c r="B20" s="73" t="s">
        <v>80</v>
      </c>
      <c r="C20" s="104">
        <v>1</v>
      </c>
      <c r="D20" s="105">
        <v>2.0699999999999998</v>
      </c>
      <c r="E20" s="105">
        <v>3.39</v>
      </c>
      <c r="F20" s="105">
        <v>11.89</v>
      </c>
    </row>
    <row r="21" spans="1:6" ht="15.75" customHeight="1" x14ac:dyDescent="0.25">
      <c r="B21" s="73" t="s">
        <v>81</v>
      </c>
      <c r="C21" s="104">
        <v>1</v>
      </c>
      <c r="D21" s="105">
        <v>2.0699999999999998</v>
      </c>
      <c r="E21" s="105">
        <v>3.39</v>
      </c>
      <c r="F21" s="105">
        <v>11.89</v>
      </c>
    </row>
    <row r="22" spans="1:6" ht="15.75" customHeight="1" x14ac:dyDescent="0.25">
      <c r="B22" s="73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73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73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73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46"/>
    </row>
    <row r="27" spans="1:6" ht="15.75" customHeight="1" x14ac:dyDescent="0.3">
      <c r="A27" s="107" t="s">
        <v>235</v>
      </c>
      <c r="B27" s="108"/>
      <c r="C27" s="109"/>
      <c r="D27" s="110"/>
      <c r="E27" s="110"/>
      <c r="F27" s="110"/>
    </row>
    <row r="28" spans="1:6" s="80" customFormat="1" ht="18.75" customHeight="1" x14ac:dyDescent="0.3">
      <c r="A28" s="79" t="s">
        <v>243</v>
      </c>
    </row>
    <row r="29" spans="1:6" ht="15.75" customHeight="1" x14ac:dyDescent="0.3">
      <c r="B29" s="81"/>
      <c r="C29" s="82" t="s">
        <v>54</v>
      </c>
      <c r="D29" s="83" t="s">
        <v>53</v>
      </c>
      <c r="E29" s="83" t="s">
        <v>52</v>
      </c>
      <c r="F29" s="83" t="s">
        <v>51</v>
      </c>
    </row>
    <row r="30" spans="1:6" ht="15.75" customHeight="1" x14ac:dyDescent="0.3">
      <c r="A30" s="30" t="s">
        <v>250</v>
      </c>
      <c r="B30" s="84"/>
      <c r="C30" s="85"/>
      <c r="D30" s="86"/>
      <c r="E30" s="86"/>
      <c r="F30" s="86"/>
    </row>
    <row r="31" spans="1:6" ht="15.75" customHeight="1" x14ac:dyDescent="0.25">
      <c r="B31" s="73" t="s">
        <v>37</v>
      </c>
      <c r="C31" s="106">
        <f>IF(C4=1,1,C4*0.9)</f>
        <v>1</v>
      </c>
      <c r="D31" s="106">
        <f t="shared" ref="D31:F31" si="0">IF(D4=1,1,D4*0.9)</f>
        <v>1</v>
      </c>
      <c r="E31" s="106">
        <f t="shared" si="0"/>
        <v>1</v>
      </c>
      <c r="F31" s="106">
        <f t="shared" si="0"/>
        <v>1</v>
      </c>
    </row>
    <row r="32" spans="1:6" ht="15.75" customHeight="1" x14ac:dyDescent="0.25">
      <c r="B32" s="73" t="s">
        <v>38</v>
      </c>
      <c r="C32" s="106">
        <f t="shared" ref="C32:F32" si="1">IF(C5=1,1,C5*0.9)</f>
        <v>1</v>
      </c>
      <c r="D32" s="106">
        <f t="shared" si="1"/>
        <v>1.2689999999999999</v>
      </c>
      <c r="E32" s="106">
        <f t="shared" si="1"/>
        <v>1.341</v>
      </c>
      <c r="F32" s="106">
        <f t="shared" si="1"/>
        <v>2.7269999999999999</v>
      </c>
    </row>
    <row r="33" spans="1:6" ht="15.75" customHeight="1" x14ac:dyDescent="0.25">
      <c r="B33" s="73" t="s">
        <v>39</v>
      </c>
      <c r="C33" s="106">
        <f t="shared" ref="C33:F33" si="2">IF(C6=1,1,C6*0.9)</f>
        <v>1</v>
      </c>
      <c r="D33" s="106">
        <f t="shared" si="2"/>
        <v>1.0620000000000001</v>
      </c>
      <c r="E33" s="106">
        <f t="shared" si="2"/>
        <v>0.9900000000000001</v>
      </c>
      <c r="F33" s="106">
        <f t="shared" si="2"/>
        <v>1.593</v>
      </c>
    </row>
    <row r="34" spans="1:6" ht="15.75" customHeight="1" x14ac:dyDescent="0.25">
      <c r="B34" s="73" t="s">
        <v>40</v>
      </c>
      <c r="C34" s="106">
        <f t="shared" ref="C34:F34" si="3">IF(C7=1,1,C7*0.9)</f>
        <v>1</v>
      </c>
      <c r="D34" s="106">
        <f t="shared" si="3"/>
        <v>1</v>
      </c>
      <c r="E34" s="106">
        <f t="shared" si="3"/>
        <v>1</v>
      </c>
      <c r="F34" s="106">
        <f t="shared" si="3"/>
        <v>1</v>
      </c>
    </row>
    <row r="35" spans="1:6" ht="15.75" customHeight="1" x14ac:dyDescent="0.25">
      <c r="C35" s="87"/>
      <c r="D35" s="76"/>
      <c r="E35" s="76"/>
      <c r="F35" s="76"/>
    </row>
    <row r="36" spans="1:6" ht="15.75" customHeight="1" x14ac:dyDescent="0.3">
      <c r="A36" s="30" t="s">
        <v>262</v>
      </c>
      <c r="C36" s="106">
        <f>IF(C9=1,1,C9*0.9)</f>
        <v>1</v>
      </c>
      <c r="D36" s="106">
        <f t="shared" ref="D36:F36" si="4">IF(D9=1,1,D9*0.9)</f>
        <v>1.377</v>
      </c>
      <c r="E36" s="106">
        <f t="shared" si="4"/>
        <v>1.1880000000000002</v>
      </c>
      <c r="F36" s="106">
        <f t="shared" si="4"/>
        <v>1.377</v>
      </c>
    </row>
    <row r="38" spans="1:6" ht="15.75" customHeight="1" x14ac:dyDescent="0.3">
      <c r="A38" s="79" t="s">
        <v>245</v>
      </c>
      <c r="B38" s="80"/>
      <c r="C38" s="88"/>
      <c r="D38" s="89"/>
      <c r="E38" s="89"/>
      <c r="F38" s="89"/>
    </row>
    <row r="39" spans="1:6" ht="15.75" customHeight="1" x14ac:dyDescent="0.3">
      <c r="A39" s="30" t="s">
        <v>251</v>
      </c>
      <c r="C39" s="87"/>
      <c r="D39" s="76"/>
      <c r="E39" s="76"/>
      <c r="F39" s="76"/>
    </row>
    <row r="40" spans="1:6" ht="15.75" customHeight="1" x14ac:dyDescent="0.25">
      <c r="B40" s="46" t="s">
        <v>256</v>
      </c>
      <c r="C40" s="106">
        <f>IF(C13=1,1,C13*0.9)</f>
        <v>1</v>
      </c>
      <c r="D40" s="106">
        <f t="shared" ref="D40:F40" si="5">IF(D13=1,1,D13*0.9)</f>
        <v>4.5</v>
      </c>
      <c r="E40" s="106">
        <f t="shared" si="5"/>
        <v>5.7600000000000007</v>
      </c>
      <c r="F40" s="106">
        <f t="shared" si="5"/>
        <v>41.85</v>
      </c>
    </row>
    <row r="41" spans="1:6" ht="15.75" customHeight="1" x14ac:dyDescent="0.25">
      <c r="B41" s="46" t="s">
        <v>257</v>
      </c>
      <c r="C41" s="106">
        <f t="shared" ref="C41:F41" si="6">IF(C14=1,1,C14*0.9)</f>
        <v>1</v>
      </c>
      <c r="D41" s="106">
        <f t="shared" si="6"/>
        <v>2.2680000000000002</v>
      </c>
      <c r="E41" s="106">
        <f t="shared" si="6"/>
        <v>1.764</v>
      </c>
      <c r="F41" s="106">
        <f t="shared" si="6"/>
        <v>3.7710000000000004</v>
      </c>
    </row>
    <row r="42" spans="1:6" ht="15.75" customHeight="1" x14ac:dyDescent="0.25">
      <c r="B42" s="46" t="s">
        <v>258</v>
      </c>
      <c r="C42" s="106">
        <f t="shared" ref="C42:F42" si="7">IF(C15=1,1,C15*0.9)</f>
        <v>1</v>
      </c>
      <c r="D42" s="106">
        <f t="shared" si="7"/>
        <v>2.2680000000000002</v>
      </c>
      <c r="E42" s="106">
        <f t="shared" si="7"/>
        <v>1.764</v>
      </c>
      <c r="F42" s="106">
        <f t="shared" si="7"/>
        <v>3.7710000000000004</v>
      </c>
    </row>
    <row r="43" spans="1:6" ht="15.75" customHeight="1" x14ac:dyDescent="0.3">
      <c r="A43" s="30"/>
      <c r="B43" s="46"/>
      <c r="C43" s="90"/>
      <c r="D43" s="76"/>
      <c r="E43" s="76"/>
      <c r="F43" s="76"/>
    </row>
    <row r="44" spans="1:6" ht="15.75" customHeight="1" x14ac:dyDescent="0.3">
      <c r="A44" s="30" t="s">
        <v>252</v>
      </c>
      <c r="B44" s="84"/>
      <c r="C44" s="91"/>
      <c r="D44" s="92"/>
      <c r="E44" s="92"/>
      <c r="F44" s="92"/>
    </row>
    <row r="45" spans="1:6" ht="15.75" customHeight="1" x14ac:dyDescent="0.25">
      <c r="B45" s="73" t="s">
        <v>78</v>
      </c>
      <c r="C45" s="106">
        <f>IF(C18=1,1,C18*0.9)</f>
        <v>1</v>
      </c>
      <c r="D45" s="106">
        <f t="shared" ref="D45:F45" si="8">IF(D18=1,1,D18*0.9)</f>
        <v>1</v>
      </c>
      <c r="E45" s="106">
        <f t="shared" si="8"/>
        <v>1</v>
      </c>
      <c r="F45" s="106">
        <f t="shared" si="8"/>
        <v>1</v>
      </c>
    </row>
    <row r="46" spans="1:6" ht="15.75" customHeight="1" x14ac:dyDescent="0.25">
      <c r="B46" s="73" t="s">
        <v>79</v>
      </c>
      <c r="C46" s="106">
        <f t="shared" ref="C46:F46" si="9">IF(C19=1,1,C19*0.9)</f>
        <v>1</v>
      </c>
      <c r="D46" s="106">
        <f t="shared" si="9"/>
        <v>1.863</v>
      </c>
      <c r="E46" s="106">
        <f t="shared" si="9"/>
        <v>3.0510000000000002</v>
      </c>
      <c r="F46" s="106">
        <f t="shared" si="9"/>
        <v>10.701000000000001</v>
      </c>
    </row>
    <row r="47" spans="1:6" ht="15.75" customHeight="1" x14ac:dyDescent="0.25">
      <c r="B47" s="73" t="s">
        <v>80</v>
      </c>
      <c r="C47" s="106">
        <f t="shared" ref="C47:F47" si="10">IF(C20=1,1,C20*0.9)</f>
        <v>1</v>
      </c>
      <c r="D47" s="106">
        <f t="shared" si="10"/>
        <v>1.863</v>
      </c>
      <c r="E47" s="106">
        <f t="shared" si="10"/>
        <v>3.0510000000000002</v>
      </c>
      <c r="F47" s="106">
        <f t="shared" si="10"/>
        <v>10.701000000000001</v>
      </c>
    </row>
    <row r="48" spans="1:6" ht="15.75" customHeight="1" x14ac:dyDescent="0.25">
      <c r="B48" s="73" t="s">
        <v>81</v>
      </c>
      <c r="C48" s="106">
        <f t="shared" ref="C48:F48" si="11">IF(C21=1,1,C21*0.9)</f>
        <v>1</v>
      </c>
      <c r="D48" s="106">
        <f t="shared" si="11"/>
        <v>1.863</v>
      </c>
      <c r="E48" s="106">
        <f t="shared" si="11"/>
        <v>3.0510000000000002</v>
      </c>
      <c r="F48" s="106">
        <f t="shared" si="11"/>
        <v>10.701000000000001</v>
      </c>
    </row>
    <row r="49" spans="1:6" ht="15.75" customHeight="1" x14ac:dyDescent="0.25">
      <c r="B49" s="73" t="s">
        <v>82</v>
      </c>
      <c r="C49" s="106">
        <f t="shared" ref="C49:F49" si="12">IF(C22=1,1,C22*0.9)</f>
        <v>1</v>
      </c>
      <c r="D49" s="106">
        <f t="shared" si="12"/>
        <v>1</v>
      </c>
      <c r="E49" s="106">
        <f t="shared" si="12"/>
        <v>899.99099999999999</v>
      </c>
      <c r="F49" s="106">
        <f t="shared" si="12"/>
        <v>899.99099999999999</v>
      </c>
    </row>
    <row r="50" spans="1:6" ht="15.75" customHeight="1" x14ac:dyDescent="0.25">
      <c r="B50" s="73" t="s">
        <v>83</v>
      </c>
      <c r="C50" s="106">
        <f t="shared" ref="C50:F50" si="13">IF(C23=1,1,C23*0.9)</f>
        <v>1</v>
      </c>
      <c r="D50" s="106">
        <f t="shared" si="13"/>
        <v>1</v>
      </c>
      <c r="E50" s="106">
        <f t="shared" si="13"/>
        <v>1</v>
      </c>
      <c r="F50" s="106">
        <f t="shared" si="13"/>
        <v>1</v>
      </c>
    </row>
    <row r="51" spans="1:6" ht="15.75" customHeight="1" x14ac:dyDescent="0.25">
      <c r="B51" s="73" t="s">
        <v>84</v>
      </c>
      <c r="C51" s="106">
        <f t="shared" ref="C51:F51" si="14">IF(C24=1,1,C24*0.9)</f>
        <v>1</v>
      </c>
      <c r="D51" s="106">
        <f t="shared" si="14"/>
        <v>1</v>
      </c>
      <c r="E51" s="106">
        <f t="shared" si="14"/>
        <v>1</v>
      </c>
      <c r="F51" s="106">
        <f t="shared" si="14"/>
        <v>1</v>
      </c>
    </row>
    <row r="52" spans="1:6" ht="15.75" customHeight="1" x14ac:dyDescent="0.25">
      <c r="B52" s="73" t="s">
        <v>85</v>
      </c>
      <c r="C52" s="106">
        <f t="shared" ref="C52:F52" si="15">IF(C25=1,1,C25*0.9)</f>
        <v>1</v>
      </c>
      <c r="D52" s="106">
        <f t="shared" si="15"/>
        <v>1</v>
      </c>
      <c r="E52" s="106">
        <f t="shared" si="15"/>
        <v>1</v>
      </c>
      <c r="F52" s="106">
        <f t="shared" si="15"/>
        <v>1</v>
      </c>
    </row>
    <row r="54" spans="1:6" ht="15.75" customHeight="1" x14ac:dyDescent="0.3">
      <c r="A54" s="107" t="s">
        <v>239</v>
      </c>
      <c r="B54" s="108"/>
      <c r="C54" s="109"/>
      <c r="D54" s="110"/>
      <c r="E54" s="110"/>
      <c r="F54" s="110"/>
    </row>
    <row r="55" spans="1:6" s="80" customFormat="1" ht="18.75" customHeight="1" x14ac:dyDescent="0.3">
      <c r="A55" s="79" t="s">
        <v>243</v>
      </c>
    </row>
    <row r="56" spans="1:6" ht="15.75" customHeight="1" x14ac:dyDescent="0.3">
      <c r="B56" s="81"/>
      <c r="C56" s="82" t="s">
        <v>54</v>
      </c>
      <c r="D56" s="83" t="s">
        <v>53</v>
      </c>
      <c r="E56" s="83" t="s">
        <v>52</v>
      </c>
      <c r="F56" s="83" t="s">
        <v>51</v>
      </c>
    </row>
    <row r="57" spans="1:6" ht="15.75" customHeight="1" x14ac:dyDescent="0.3">
      <c r="A57" s="30" t="s">
        <v>253</v>
      </c>
      <c r="B57" s="84"/>
      <c r="C57" s="85"/>
      <c r="D57" s="86"/>
      <c r="E57" s="86"/>
      <c r="F57" s="86"/>
    </row>
    <row r="58" spans="1:6" ht="15.75" customHeight="1" x14ac:dyDescent="0.25">
      <c r="B58" s="73" t="s">
        <v>37</v>
      </c>
      <c r="C58" s="106">
        <f>IF(C4=1,1,C4*1.1)</f>
        <v>1</v>
      </c>
      <c r="D58" s="106">
        <f t="shared" ref="D58:F58" si="16">IF(D4=1,1,D4*1.1)</f>
        <v>1</v>
      </c>
      <c r="E58" s="106">
        <f t="shared" si="16"/>
        <v>1</v>
      </c>
      <c r="F58" s="106">
        <f t="shared" si="16"/>
        <v>1</v>
      </c>
    </row>
    <row r="59" spans="1:6" ht="15.75" customHeight="1" x14ac:dyDescent="0.25">
      <c r="B59" s="73" t="s">
        <v>38</v>
      </c>
      <c r="C59" s="106">
        <f t="shared" ref="C59:F59" si="17">IF(C5=1,1,C5*1.1)</f>
        <v>1</v>
      </c>
      <c r="D59" s="106">
        <f t="shared" si="17"/>
        <v>1.5509999999999999</v>
      </c>
      <c r="E59" s="106">
        <f t="shared" si="17"/>
        <v>1.639</v>
      </c>
      <c r="F59" s="106">
        <f t="shared" si="17"/>
        <v>3.3330000000000002</v>
      </c>
    </row>
    <row r="60" spans="1:6" ht="15.75" customHeight="1" x14ac:dyDescent="0.25">
      <c r="B60" s="73" t="s">
        <v>39</v>
      </c>
      <c r="C60" s="106">
        <f t="shared" ref="C60:F60" si="18">IF(C6=1,1,C6*1.1)</f>
        <v>1</v>
      </c>
      <c r="D60" s="106">
        <f t="shared" si="18"/>
        <v>1.298</v>
      </c>
      <c r="E60" s="106">
        <f t="shared" si="18"/>
        <v>1.2100000000000002</v>
      </c>
      <c r="F60" s="106">
        <f t="shared" si="18"/>
        <v>1.9470000000000003</v>
      </c>
    </row>
    <row r="61" spans="1:6" ht="15.75" customHeight="1" x14ac:dyDescent="0.25">
      <c r="B61" s="73" t="s">
        <v>40</v>
      </c>
      <c r="C61" s="106">
        <f t="shared" ref="C61:F61" si="19">IF(C7=1,1,C7*1.1)</f>
        <v>1</v>
      </c>
      <c r="D61" s="106">
        <f t="shared" si="19"/>
        <v>1</v>
      </c>
      <c r="E61" s="106">
        <f t="shared" si="19"/>
        <v>1</v>
      </c>
      <c r="F61" s="106">
        <f t="shared" si="19"/>
        <v>1</v>
      </c>
    </row>
    <row r="62" spans="1:6" ht="15.75" customHeight="1" x14ac:dyDescent="0.25">
      <c r="C62" s="87"/>
      <c r="D62" s="76"/>
      <c r="E62" s="76"/>
      <c r="F62" s="76"/>
    </row>
    <row r="63" spans="1:6" ht="15.75" customHeight="1" x14ac:dyDescent="0.3">
      <c r="A63" s="30" t="s">
        <v>263</v>
      </c>
      <c r="C63" s="106">
        <f>IF(C9=1,1,C9*1.1)</f>
        <v>1</v>
      </c>
      <c r="D63" s="106">
        <f t="shared" ref="D63:F63" si="20">IF(D9=1,1,D9*1.1)</f>
        <v>1.6830000000000003</v>
      </c>
      <c r="E63" s="106">
        <f t="shared" si="20"/>
        <v>1.4520000000000002</v>
      </c>
      <c r="F63" s="106">
        <f t="shared" si="20"/>
        <v>1.6830000000000003</v>
      </c>
    </row>
    <row r="65" spans="1:6" ht="15.75" customHeight="1" x14ac:dyDescent="0.3">
      <c r="A65" s="79" t="s">
        <v>245</v>
      </c>
      <c r="B65" s="80"/>
      <c r="C65" s="88"/>
      <c r="D65" s="89"/>
      <c r="E65" s="89"/>
      <c r="F65" s="89"/>
    </row>
    <row r="66" spans="1:6" ht="15.75" customHeight="1" x14ac:dyDescent="0.3">
      <c r="A66" s="30" t="s">
        <v>254</v>
      </c>
      <c r="C66" s="87"/>
      <c r="D66" s="76"/>
      <c r="E66" s="76"/>
      <c r="F66" s="76"/>
    </row>
    <row r="67" spans="1:6" ht="15.75" customHeight="1" x14ac:dyDescent="0.25">
      <c r="B67" s="46" t="s">
        <v>259</v>
      </c>
      <c r="C67" s="106">
        <f>IF(C13=1,1,C13*1.1)</f>
        <v>1</v>
      </c>
      <c r="D67" s="106">
        <f t="shared" ref="D67:F67" si="21">IF(D13=1,1,D13*1.1)</f>
        <v>5.5</v>
      </c>
      <c r="E67" s="106">
        <f t="shared" si="21"/>
        <v>7.0400000000000009</v>
      </c>
      <c r="F67" s="106">
        <f t="shared" si="21"/>
        <v>51.150000000000006</v>
      </c>
    </row>
    <row r="68" spans="1:6" ht="15.75" customHeight="1" x14ac:dyDescent="0.25">
      <c r="B68" s="46" t="s">
        <v>260</v>
      </c>
      <c r="C68" s="106">
        <f t="shared" ref="C68:F68" si="22">IF(C14=1,1,C14*1.1)</f>
        <v>1</v>
      </c>
      <c r="D68" s="106">
        <f t="shared" si="22"/>
        <v>2.7720000000000002</v>
      </c>
      <c r="E68" s="106">
        <f t="shared" si="22"/>
        <v>2.1560000000000001</v>
      </c>
      <c r="F68" s="106">
        <f t="shared" si="22"/>
        <v>4.6090000000000009</v>
      </c>
    </row>
    <row r="69" spans="1:6" ht="15.75" customHeight="1" x14ac:dyDescent="0.25">
      <c r="B69" s="46" t="s">
        <v>261</v>
      </c>
      <c r="C69" s="106">
        <f t="shared" ref="C69:F69" si="23">IF(C15=1,1,C15*1.1)</f>
        <v>1</v>
      </c>
      <c r="D69" s="106">
        <f t="shared" si="23"/>
        <v>2.7720000000000002</v>
      </c>
      <c r="E69" s="106">
        <f t="shared" si="23"/>
        <v>2.1560000000000001</v>
      </c>
      <c r="F69" s="106">
        <f t="shared" si="23"/>
        <v>4.6090000000000009</v>
      </c>
    </row>
    <row r="70" spans="1:6" ht="15.75" customHeight="1" x14ac:dyDescent="0.3">
      <c r="A70" s="30"/>
      <c r="B70" s="46"/>
      <c r="C70" s="90"/>
      <c r="D70" s="76"/>
      <c r="E70" s="76"/>
      <c r="F70" s="76"/>
    </row>
    <row r="71" spans="1:6" ht="15.75" customHeight="1" x14ac:dyDescent="0.3">
      <c r="A71" s="30" t="s">
        <v>255</v>
      </c>
      <c r="B71" s="84"/>
      <c r="C71" s="91"/>
      <c r="D71" s="92"/>
      <c r="E71" s="92"/>
      <c r="F71" s="92"/>
    </row>
    <row r="72" spans="1:6" ht="15.75" customHeight="1" x14ac:dyDescent="0.25">
      <c r="B72" s="73" t="s">
        <v>78</v>
      </c>
      <c r="C72" s="106">
        <f>IF(C18=1,1,C18*1.1)</f>
        <v>1</v>
      </c>
      <c r="D72" s="106">
        <f t="shared" ref="D72:F72" si="24">IF(D18=1,1,D18*1.1)</f>
        <v>1</v>
      </c>
      <c r="E72" s="106">
        <f t="shared" si="24"/>
        <v>1</v>
      </c>
      <c r="F72" s="106">
        <f t="shared" si="24"/>
        <v>1</v>
      </c>
    </row>
    <row r="73" spans="1:6" ht="15.75" customHeight="1" x14ac:dyDescent="0.25">
      <c r="B73" s="73" t="s">
        <v>79</v>
      </c>
      <c r="C73" s="106">
        <f t="shared" ref="C73:F73" si="25">IF(C19=1,1,C19*1.1)</f>
        <v>1</v>
      </c>
      <c r="D73" s="106">
        <f t="shared" si="25"/>
        <v>2.2770000000000001</v>
      </c>
      <c r="E73" s="106">
        <f t="shared" si="25"/>
        <v>3.7290000000000005</v>
      </c>
      <c r="F73" s="106">
        <f t="shared" si="25"/>
        <v>13.079000000000002</v>
      </c>
    </row>
    <row r="74" spans="1:6" ht="15.75" customHeight="1" x14ac:dyDescent="0.25">
      <c r="B74" s="73" t="s">
        <v>80</v>
      </c>
      <c r="C74" s="106">
        <f t="shared" ref="C74:F74" si="26">IF(C20=1,1,C20*1.1)</f>
        <v>1</v>
      </c>
      <c r="D74" s="106">
        <f t="shared" si="26"/>
        <v>2.2770000000000001</v>
      </c>
      <c r="E74" s="106">
        <f t="shared" si="26"/>
        <v>3.7290000000000005</v>
      </c>
      <c r="F74" s="106">
        <f t="shared" si="26"/>
        <v>13.079000000000002</v>
      </c>
    </row>
    <row r="75" spans="1:6" ht="15.75" customHeight="1" x14ac:dyDescent="0.25">
      <c r="B75" s="73" t="s">
        <v>81</v>
      </c>
      <c r="C75" s="106">
        <f t="shared" ref="C75:F75" si="27">IF(C21=1,1,C21*1.1)</f>
        <v>1</v>
      </c>
      <c r="D75" s="106">
        <f t="shared" si="27"/>
        <v>2.2770000000000001</v>
      </c>
      <c r="E75" s="106">
        <f t="shared" si="27"/>
        <v>3.7290000000000005</v>
      </c>
      <c r="F75" s="106">
        <f t="shared" si="27"/>
        <v>13.079000000000002</v>
      </c>
    </row>
    <row r="76" spans="1:6" ht="15.75" customHeight="1" x14ac:dyDescent="0.25">
      <c r="B76" s="73" t="s">
        <v>82</v>
      </c>
      <c r="C76" s="106">
        <f t="shared" ref="C76:F76" si="28">IF(C22=1,1,C22*1.1)</f>
        <v>1</v>
      </c>
      <c r="D76" s="106">
        <f t="shared" si="28"/>
        <v>1</v>
      </c>
      <c r="E76" s="106">
        <f t="shared" si="28"/>
        <v>1099.989</v>
      </c>
      <c r="F76" s="106">
        <f t="shared" si="28"/>
        <v>1099.989</v>
      </c>
    </row>
    <row r="77" spans="1:6" ht="15.75" customHeight="1" x14ac:dyDescent="0.25">
      <c r="B77" s="73" t="s">
        <v>83</v>
      </c>
      <c r="C77" s="106">
        <f t="shared" ref="C77:F77" si="29">IF(C23=1,1,C23*1.1)</f>
        <v>1</v>
      </c>
      <c r="D77" s="106">
        <f t="shared" si="29"/>
        <v>1</v>
      </c>
      <c r="E77" s="106">
        <f t="shared" si="29"/>
        <v>1</v>
      </c>
      <c r="F77" s="106">
        <f t="shared" si="29"/>
        <v>1</v>
      </c>
    </row>
    <row r="78" spans="1:6" ht="15.75" customHeight="1" x14ac:dyDescent="0.25">
      <c r="B78" s="73" t="s">
        <v>84</v>
      </c>
      <c r="C78" s="106">
        <f t="shared" ref="C78:F78" si="30">IF(C24=1,1,C24*1.1)</f>
        <v>1</v>
      </c>
      <c r="D78" s="106">
        <f t="shared" si="30"/>
        <v>1</v>
      </c>
      <c r="E78" s="106">
        <f t="shared" si="30"/>
        <v>1</v>
      </c>
      <c r="F78" s="106">
        <f t="shared" si="30"/>
        <v>1</v>
      </c>
    </row>
    <row r="79" spans="1:6" ht="15.75" customHeight="1" x14ac:dyDescent="0.25">
      <c r="B79" s="73" t="s">
        <v>85</v>
      </c>
      <c r="C79" s="106">
        <f t="shared" ref="C79:F79" si="31">IF(C25=1,1,C25*1.1)</f>
        <v>1</v>
      </c>
      <c r="D79" s="106">
        <f t="shared" si="31"/>
        <v>1</v>
      </c>
      <c r="E79" s="106">
        <f t="shared" si="31"/>
        <v>1</v>
      </c>
      <c r="F79" s="106">
        <f t="shared" si="31"/>
        <v>1</v>
      </c>
    </row>
  </sheetData>
  <sheetProtection algorithmName="SHA-512" hashValue="VetkkrIE1+eaQN6O22KgChr7ynvjDOSnkaRjiYiEFuV1RPN3K2SF7iJVfmo+RLzycGXQ1Xn6k4jtpIgP7P5l+g==" saltValue="MBSib+bd2qvwCOjmZYwKg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72:F79 C67:F69 C58:F63 C43:F44 C40:F42 C45:F52 C35:F35 C31:F34 C36:F36" unlockedFormula="1"/>
  </ignoredErrors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57" zoomScaleNormal="100" workbookViewId="0">
      <selection activeCell="D61" sqref="D61"/>
    </sheetView>
  </sheetViews>
  <sheetFormatPr defaultColWidth="12.81640625" defaultRowHeight="12.5" x14ac:dyDescent="0.25"/>
  <cols>
    <col min="1" max="1" width="27.1796875" style="28" customWidth="1"/>
    <col min="2" max="2" width="26.90625" style="28" customWidth="1"/>
    <col min="3" max="3" width="18.36328125" style="28" customWidth="1"/>
    <col min="4" max="8" width="14.81640625" style="28" customWidth="1"/>
    <col min="9" max="12" width="15.36328125" style="28" bestFit="1" customWidth="1"/>
    <col min="13" max="16" width="16.90625" style="28" bestFit="1" customWidth="1"/>
    <col min="17" max="16384" width="12.81640625" style="28"/>
  </cols>
  <sheetData>
    <row r="1" spans="1:16" s="80" customFormat="1" ht="13" x14ac:dyDescent="0.3">
      <c r="A1" s="79" t="s">
        <v>264</v>
      </c>
    </row>
    <row r="2" spans="1:16" ht="13" x14ac:dyDescent="0.3">
      <c r="A2" s="93" t="s">
        <v>226</v>
      </c>
      <c r="B2" s="42" t="s">
        <v>265</v>
      </c>
      <c r="C2" s="42" t="s">
        <v>266</v>
      </c>
      <c r="D2" s="83" t="s">
        <v>109</v>
      </c>
      <c r="E2" s="83" t="s">
        <v>96</v>
      </c>
      <c r="F2" s="83" t="s">
        <v>97</v>
      </c>
      <c r="G2" s="83" t="s">
        <v>98</v>
      </c>
      <c r="H2" s="83" t="s">
        <v>99</v>
      </c>
      <c r="I2" s="94"/>
      <c r="J2" s="94"/>
      <c r="K2" s="94"/>
      <c r="L2" s="94"/>
      <c r="M2" s="94"/>
      <c r="N2" s="94"/>
      <c r="O2" s="94"/>
      <c r="P2" s="94"/>
    </row>
    <row r="3" spans="1:16" ht="13" x14ac:dyDescent="0.3">
      <c r="A3" s="30"/>
      <c r="B3" s="28" t="s">
        <v>87</v>
      </c>
      <c r="C3" s="32" t="s">
        <v>9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3"/>
      <c r="J3" s="93"/>
      <c r="K3" s="93"/>
      <c r="L3" s="93"/>
      <c r="M3" s="93"/>
      <c r="N3" s="93"/>
      <c r="O3" s="93"/>
      <c r="P3" s="93"/>
    </row>
    <row r="4" spans="1:16" x14ac:dyDescent="0.25">
      <c r="C4" s="32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3"/>
      <c r="J4" s="93"/>
      <c r="K4" s="93"/>
      <c r="L4" s="93"/>
      <c r="M4" s="93"/>
      <c r="N4" s="93"/>
      <c r="O4" s="93"/>
      <c r="P4" s="93"/>
    </row>
    <row r="5" spans="1:16" x14ac:dyDescent="0.25">
      <c r="C5" s="32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3"/>
      <c r="J5" s="93"/>
      <c r="K5" s="93"/>
      <c r="L5" s="93"/>
      <c r="M5" s="93"/>
      <c r="N5" s="93"/>
      <c r="O5" s="93"/>
      <c r="P5" s="93"/>
    </row>
    <row r="6" spans="1:16" x14ac:dyDescent="0.25">
      <c r="C6" s="32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3"/>
      <c r="J6" s="93"/>
      <c r="K6" s="93"/>
      <c r="L6" s="93"/>
      <c r="M6" s="93"/>
      <c r="N6" s="93"/>
      <c r="O6" s="93"/>
      <c r="P6" s="93"/>
    </row>
    <row r="7" spans="1:16" x14ac:dyDescent="0.25">
      <c r="B7" s="28" t="s">
        <v>88</v>
      </c>
      <c r="C7" s="32" t="s">
        <v>9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3"/>
      <c r="J7" s="93"/>
      <c r="K7" s="93"/>
      <c r="L7" s="93"/>
      <c r="M7" s="93"/>
      <c r="N7" s="93"/>
      <c r="O7" s="93"/>
      <c r="P7" s="93"/>
    </row>
    <row r="8" spans="1:16" x14ac:dyDescent="0.25">
      <c r="C8" s="32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3"/>
      <c r="J8" s="93"/>
      <c r="K8" s="93"/>
      <c r="L8" s="93"/>
      <c r="M8" s="93"/>
      <c r="N8" s="93"/>
      <c r="O8" s="93"/>
      <c r="P8" s="93"/>
    </row>
    <row r="9" spans="1:16" x14ac:dyDescent="0.25">
      <c r="C9" s="32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3"/>
      <c r="J9" s="93"/>
      <c r="K9" s="93"/>
      <c r="L9" s="93"/>
      <c r="M9" s="93"/>
      <c r="N9" s="93"/>
      <c r="O9" s="93"/>
      <c r="P9" s="93"/>
    </row>
    <row r="10" spans="1:16" x14ac:dyDescent="0.25">
      <c r="C10" s="32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3"/>
      <c r="J10" s="93"/>
      <c r="K10" s="93"/>
      <c r="L10" s="93"/>
      <c r="M10" s="93"/>
      <c r="N10" s="93"/>
      <c r="O10" s="93"/>
      <c r="P10" s="93"/>
    </row>
    <row r="11" spans="1:16" x14ac:dyDescent="0.25">
      <c r="B11" s="28" t="s">
        <v>90</v>
      </c>
      <c r="C11" s="32" t="s">
        <v>9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3"/>
      <c r="J11" s="93"/>
      <c r="K11" s="93"/>
      <c r="L11" s="93"/>
      <c r="M11" s="93"/>
      <c r="N11" s="93"/>
      <c r="O11" s="93"/>
      <c r="P11" s="93"/>
    </row>
    <row r="12" spans="1:16" x14ac:dyDescent="0.25">
      <c r="C12" s="32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3"/>
      <c r="J12" s="93"/>
      <c r="K12" s="93"/>
      <c r="L12" s="93"/>
      <c r="M12" s="93"/>
      <c r="N12" s="93"/>
      <c r="O12" s="93"/>
      <c r="P12" s="93"/>
    </row>
    <row r="13" spans="1:16" x14ac:dyDescent="0.25">
      <c r="C13" s="32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3"/>
      <c r="J13" s="93"/>
      <c r="K13" s="93"/>
      <c r="L13" s="93"/>
      <c r="M13" s="93"/>
      <c r="N13" s="93"/>
      <c r="O13" s="93"/>
      <c r="P13" s="93"/>
    </row>
    <row r="14" spans="1:16" x14ac:dyDescent="0.25">
      <c r="C14" s="32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3"/>
      <c r="J14" s="93"/>
      <c r="K14" s="93"/>
      <c r="L14" s="93"/>
      <c r="M14" s="93"/>
      <c r="N14" s="93"/>
      <c r="O14" s="93"/>
      <c r="P14" s="93"/>
    </row>
    <row r="15" spans="1:16" x14ac:dyDescent="0.25">
      <c r="B15" s="28" t="s">
        <v>91</v>
      </c>
      <c r="C15" s="32" t="s">
        <v>9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3"/>
      <c r="J15" s="93"/>
      <c r="K15" s="93"/>
      <c r="L15" s="93"/>
      <c r="M15" s="93"/>
      <c r="N15" s="93"/>
      <c r="O15" s="93"/>
      <c r="P15" s="93"/>
    </row>
    <row r="16" spans="1:16" x14ac:dyDescent="0.25">
      <c r="C16" s="32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3"/>
      <c r="J16" s="93"/>
      <c r="K16" s="93"/>
      <c r="L16" s="93"/>
      <c r="M16" s="93"/>
      <c r="N16" s="93"/>
      <c r="O16" s="93"/>
      <c r="P16" s="93"/>
    </row>
    <row r="17" spans="1:16" x14ac:dyDescent="0.25">
      <c r="C17" s="32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3"/>
      <c r="J17" s="93"/>
      <c r="K17" s="93"/>
      <c r="L17" s="93"/>
      <c r="M17" s="93"/>
      <c r="N17" s="93"/>
      <c r="O17" s="93"/>
      <c r="P17" s="93"/>
    </row>
    <row r="18" spans="1:16" ht="14" customHeight="1" x14ac:dyDescent="0.25">
      <c r="C18" s="32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3"/>
      <c r="J18" s="93"/>
      <c r="K18" s="93"/>
      <c r="L18" s="93"/>
      <c r="M18" s="93"/>
      <c r="N18" s="93"/>
      <c r="O18" s="93"/>
      <c r="P18" s="93"/>
    </row>
    <row r="19" spans="1:16" x14ac:dyDescent="0.25">
      <c r="B19" s="28" t="s">
        <v>89</v>
      </c>
      <c r="C19" s="32" t="s">
        <v>9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3"/>
      <c r="J19" s="93"/>
      <c r="K19" s="93"/>
      <c r="L19" s="93"/>
      <c r="M19" s="93"/>
      <c r="N19" s="93"/>
      <c r="O19" s="93"/>
      <c r="P19" s="93"/>
    </row>
    <row r="20" spans="1:16" x14ac:dyDescent="0.25">
      <c r="C20" s="32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3"/>
      <c r="J20" s="93"/>
      <c r="K20" s="93"/>
      <c r="L20" s="93"/>
      <c r="M20" s="93"/>
      <c r="N20" s="93"/>
      <c r="O20" s="93"/>
      <c r="P20" s="93"/>
    </row>
    <row r="21" spans="1:16" x14ac:dyDescent="0.25">
      <c r="C21" s="32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3"/>
      <c r="J21" s="93"/>
      <c r="K21" s="93"/>
      <c r="L21" s="93"/>
      <c r="M21" s="93"/>
      <c r="N21" s="93"/>
      <c r="O21" s="93"/>
      <c r="P21" s="93"/>
    </row>
    <row r="22" spans="1:16" x14ac:dyDescent="0.25">
      <c r="C22" s="32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3"/>
      <c r="J22" s="93"/>
      <c r="K22" s="93"/>
      <c r="L22" s="93"/>
      <c r="M22" s="93"/>
      <c r="N22" s="93"/>
      <c r="O22" s="93"/>
      <c r="P22" s="93"/>
    </row>
    <row r="23" spans="1:16" x14ac:dyDescent="0.25">
      <c r="B23" s="28" t="s">
        <v>95</v>
      </c>
      <c r="C23" s="32" t="s">
        <v>9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3"/>
      <c r="J23" s="93"/>
      <c r="K23" s="93"/>
      <c r="L23" s="93"/>
      <c r="M23" s="93"/>
      <c r="N23" s="93"/>
      <c r="O23" s="93"/>
      <c r="P23" s="93"/>
    </row>
    <row r="24" spans="1:16" x14ac:dyDescent="0.25">
      <c r="C24" s="32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3"/>
      <c r="J24" s="93"/>
      <c r="K24" s="93"/>
      <c r="L24" s="93"/>
      <c r="M24" s="93"/>
      <c r="N24" s="93"/>
      <c r="O24" s="93"/>
      <c r="P24" s="93"/>
    </row>
    <row r="25" spans="1:16" x14ac:dyDescent="0.25">
      <c r="C25" s="32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3"/>
      <c r="J25" s="93"/>
      <c r="K25" s="93"/>
      <c r="L25" s="93"/>
      <c r="M25" s="93"/>
      <c r="N25" s="93"/>
      <c r="O25" s="93"/>
      <c r="P25" s="93"/>
    </row>
    <row r="26" spans="1:16" x14ac:dyDescent="0.25">
      <c r="C26" s="32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3"/>
      <c r="J26" s="93"/>
      <c r="K26" s="93"/>
      <c r="L26" s="93"/>
      <c r="M26" s="93"/>
      <c r="N26" s="93"/>
      <c r="O26" s="93"/>
      <c r="P26" s="93"/>
    </row>
    <row r="28" spans="1:16" s="80" customFormat="1" ht="13" x14ac:dyDescent="0.3">
      <c r="A28" s="79" t="s">
        <v>278</v>
      </c>
    </row>
    <row r="29" spans="1:16" ht="13" x14ac:dyDescent="0.3">
      <c r="A29" s="93" t="s">
        <v>279</v>
      </c>
      <c r="B29" s="30" t="s">
        <v>265</v>
      </c>
      <c r="C29" s="30" t="s">
        <v>270</v>
      </c>
      <c r="D29" s="83" t="s">
        <v>109</v>
      </c>
      <c r="E29" s="83" t="s">
        <v>96</v>
      </c>
      <c r="F29" s="83" t="s">
        <v>97</v>
      </c>
      <c r="G29" s="83" t="s">
        <v>98</v>
      </c>
      <c r="H29" s="83" t="s">
        <v>99</v>
      </c>
      <c r="I29" s="94"/>
      <c r="J29" s="94"/>
      <c r="K29" s="94"/>
      <c r="L29" s="94"/>
      <c r="M29" s="94"/>
      <c r="N29" s="94"/>
      <c r="O29" s="94"/>
      <c r="P29" s="94"/>
    </row>
    <row r="30" spans="1:16" ht="13" x14ac:dyDescent="0.3">
      <c r="A30" s="30"/>
      <c r="B30" s="28" t="s">
        <v>87</v>
      </c>
      <c r="C30" s="32" t="s">
        <v>9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5"/>
      <c r="J30" s="93"/>
      <c r="K30" s="93"/>
      <c r="L30" s="93"/>
      <c r="M30" s="93"/>
      <c r="N30" s="93"/>
      <c r="O30" s="93"/>
      <c r="P30" s="93"/>
    </row>
    <row r="31" spans="1:16" x14ac:dyDescent="0.25">
      <c r="C31" s="32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3"/>
      <c r="J31" s="93"/>
      <c r="K31" s="93"/>
      <c r="L31" s="93"/>
      <c r="M31" s="93"/>
      <c r="N31" s="93"/>
      <c r="O31" s="93"/>
      <c r="P31" s="93"/>
    </row>
    <row r="32" spans="1:16" x14ac:dyDescent="0.25">
      <c r="C32" s="32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3"/>
      <c r="J32" s="93"/>
      <c r="K32" s="93"/>
      <c r="L32" s="93"/>
      <c r="M32" s="93"/>
      <c r="N32" s="93"/>
      <c r="O32" s="93"/>
      <c r="P32" s="93"/>
    </row>
    <row r="33" spans="2:16" x14ac:dyDescent="0.25">
      <c r="C33" s="32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3"/>
      <c r="J33" s="93"/>
      <c r="K33" s="93"/>
      <c r="L33" s="93"/>
      <c r="M33" s="93"/>
      <c r="N33" s="93"/>
      <c r="O33" s="93"/>
      <c r="P33" s="93"/>
    </row>
    <row r="34" spans="2:16" x14ac:dyDescent="0.25">
      <c r="B34" s="28" t="s">
        <v>88</v>
      </c>
      <c r="C34" s="32" t="s">
        <v>9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3"/>
      <c r="J34" s="93"/>
      <c r="K34" s="93"/>
      <c r="L34" s="93"/>
      <c r="M34" s="93"/>
      <c r="N34" s="93"/>
      <c r="O34" s="93"/>
      <c r="P34" s="93"/>
    </row>
    <row r="35" spans="2:16" x14ac:dyDescent="0.25">
      <c r="C35" s="32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3"/>
      <c r="J35" s="93"/>
      <c r="K35" s="93"/>
      <c r="L35" s="93"/>
      <c r="M35" s="93"/>
      <c r="N35" s="93"/>
      <c r="O35" s="93"/>
      <c r="P35" s="93"/>
    </row>
    <row r="36" spans="2:16" x14ac:dyDescent="0.25">
      <c r="C36" s="32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3"/>
      <c r="J36" s="93"/>
      <c r="K36" s="93"/>
      <c r="L36" s="93"/>
      <c r="M36" s="93"/>
      <c r="N36" s="93"/>
      <c r="O36" s="93"/>
      <c r="P36" s="93"/>
    </row>
    <row r="37" spans="2:16" x14ac:dyDescent="0.25">
      <c r="C37" s="32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3"/>
      <c r="J37" s="93"/>
      <c r="K37" s="93"/>
      <c r="L37" s="93"/>
      <c r="M37" s="93"/>
      <c r="N37" s="93"/>
      <c r="O37" s="93"/>
      <c r="P37" s="93"/>
    </row>
    <row r="38" spans="2:16" x14ac:dyDescent="0.25">
      <c r="B38" s="28" t="s">
        <v>90</v>
      </c>
      <c r="C38" s="32" t="s">
        <v>9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3"/>
      <c r="J38" s="93"/>
      <c r="K38" s="93"/>
      <c r="L38" s="93"/>
      <c r="M38" s="93"/>
      <c r="N38" s="93"/>
      <c r="O38" s="93"/>
      <c r="P38" s="93"/>
    </row>
    <row r="39" spans="2:16" x14ac:dyDescent="0.25">
      <c r="C39" s="32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3"/>
      <c r="J39" s="93"/>
      <c r="K39" s="93"/>
      <c r="L39" s="93"/>
      <c r="M39" s="93"/>
      <c r="N39" s="93"/>
      <c r="O39" s="93"/>
      <c r="P39" s="93"/>
    </row>
    <row r="40" spans="2:16" x14ac:dyDescent="0.25">
      <c r="C40" s="32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3"/>
      <c r="J40" s="93"/>
      <c r="K40" s="93"/>
      <c r="L40" s="93"/>
      <c r="M40" s="93"/>
      <c r="N40" s="93"/>
      <c r="O40" s="93"/>
      <c r="P40" s="93"/>
    </row>
    <row r="41" spans="2:16" x14ac:dyDescent="0.25">
      <c r="C41" s="32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3"/>
      <c r="J41" s="93"/>
      <c r="K41" s="93"/>
      <c r="L41" s="93"/>
      <c r="M41" s="93"/>
      <c r="N41" s="93"/>
      <c r="O41" s="93"/>
      <c r="P41" s="93"/>
    </row>
    <row r="42" spans="2:16" x14ac:dyDescent="0.25">
      <c r="B42" s="28" t="s">
        <v>91</v>
      </c>
      <c r="C42" s="32" t="s">
        <v>9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3"/>
      <c r="J42" s="93"/>
      <c r="K42" s="93"/>
      <c r="L42" s="93"/>
      <c r="M42" s="93"/>
      <c r="N42" s="93"/>
      <c r="O42" s="93"/>
      <c r="P42" s="93"/>
    </row>
    <row r="43" spans="2:16" x14ac:dyDescent="0.25">
      <c r="C43" s="32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3"/>
      <c r="J43" s="93"/>
      <c r="K43" s="93"/>
      <c r="L43" s="93"/>
      <c r="M43" s="93"/>
      <c r="N43" s="93"/>
      <c r="O43" s="93"/>
      <c r="P43" s="93"/>
    </row>
    <row r="44" spans="2:16" x14ac:dyDescent="0.25">
      <c r="C44" s="32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3"/>
      <c r="J44" s="93"/>
      <c r="K44" s="93"/>
      <c r="L44" s="93"/>
      <c r="M44" s="93"/>
      <c r="N44" s="93"/>
      <c r="O44" s="93"/>
      <c r="P44" s="93"/>
    </row>
    <row r="45" spans="2:16" x14ac:dyDescent="0.25">
      <c r="C45" s="32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3"/>
      <c r="J45" s="93"/>
      <c r="K45" s="93"/>
      <c r="L45" s="93"/>
      <c r="M45" s="93"/>
      <c r="N45" s="93"/>
      <c r="O45" s="93"/>
      <c r="P45" s="93"/>
    </row>
    <row r="46" spans="2:16" x14ac:dyDescent="0.25">
      <c r="B46" s="28" t="s">
        <v>89</v>
      </c>
      <c r="C46" s="32" t="s">
        <v>9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3"/>
      <c r="J46" s="93"/>
      <c r="K46" s="93"/>
      <c r="L46" s="93"/>
      <c r="M46" s="93"/>
      <c r="N46" s="93"/>
      <c r="O46" s="93"/>
      <c r="P46" s="93"/>
    </row>
    <row r="47" spans="2:16" x14ac:dyDescent="0.25">
      <c r="C47" s="32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3"/>
      <c r="J47" s="93"/>
      <c r="K47" s="93"/>
      <c r="L47" s="93"/>
      <c r="M47" s="93"/>
      <c r="N47" s="93"/>
      <c r="O47" s="93"/>
      <c r="P47" s="93"/>
    </row>
    <row r="48" spans="2:16" x14ac:dyDescent="0.25">
      <c r="C48" s="32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3"/>
      <c r="J48" s="93"/>
      <c r="K48" s="93"/>
      <c r="L48" s="93"/>
      <c r="M48" s="93"/>
      <c r="N48" s="93"/>
      <c r="O48" s="93"/>
      <c r="P48" s="93"/>
    </row>
    <row r="49" spans="1:16" x14ac:dyDescent="0.25">
      <c r="C49" s="32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3"/>
      <c r="J49" s="93"/>
      <c r="K49" s="93"/>
      <c r="L49" s="93"/>
      <c r="M49" s="93"/>
      <c r="N49" s="93"/>
      <c r="O49" s="93"/>
      <c r="P49" s="93"/>
    </row>
    <row r="50" spans="1:16" x14ac:dyDescent="0.25">
      <c r="B50" s="28" t="s">
        <v>95</v>
      </c>
      <c r="C50" s="32" t="s">
        <v>9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3"/>
      <c r="J50" s="93"/>
      <c r="K50" s="93"/>
      <c r="L50" s="93"/>
      <c r="M50" s="93"/>
      <c r="N50" s="93"/>
      <c r="O50" s="93"/>
      <c r="P50" s="93"/>
    </row>
    <row r="51" spans="1:16" x14ac:dyDescent="0.25">
      <c r="C51" s="32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3"/>
      <c r="J51" s="93"/>
      <c r="K51" s="93"/>
      <c r="L51" s="93"/>
      <c r="M51" s="93"/>
      <c r="N51" s="93"/>
      <c r="O51" s="93"/>
      <c r="P51" s="93"/>
    </row>
    <row r="52" spans="1:16" x14ac:dyDescent="0.25">
      <c r="C52" s="32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3"/>
      <c r="J52" s="93"/>
      <c r="K52" s="93"/>
      <c r="L52" s="93"/>
      <c r="M52" s="93"/>
      <c r="N52" s="93"/>
      <c r="O52" s="93"/>
      <c r="P52" s="93"/>
    </row>
    <row r="53" spans="1:16" x14ac:dyDescent="0.25">
      <c r="C53" s="32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3"/>
      <c r="J53" s="93"/>
      <c r="K53" s="93"/>
      <c r="L53" s="93"/>
      <c r="M53" s="93"/>
      <c r="N53" s="93"/>
      <c r="O53" s="93"/>
      <c r="P53" s="93"/>
    </row>
    <row r="54" spans="1:16" x14ac:dyDescent="0.25">
      <c r="C54" s="32"/>
      <c r="D54" s="32"/>
    </row>
    <row r="55" spans="1:16" s="80" customFormat="1" ht="13" x14ac:dyDescent="0.3">
      <c r="A55" s="79" t="s">
        <v>271</v>
      </c>
    </row>
    <row r="56" spans="1:16" ht="26" x14ac:dyDescent="0.3">
      <c r="A56" s="93" t="s">
        <v>121</v>
      </c>
      <c r="B56" s="30" t="s">
        <v>265</v>
      </c>
      <c r="C56" s="81" t="s">
        <v>272</v>
      </c>
      <c r="D56" s="83" t="s">
        <v>122</v>
      </c>
      <c r="E56" s="83" t="s">
        <v>123</v>
      </c>
      <c r="F56" s="83" t="s">
        <v>124</v>
      </c>
      <c r="G56" s="83" t="s">
        <v>125</v>
      </c>
      <c r="H56" s="94"/>
      <c r="M56" s="94"/>
      <c r="N56" s="94"/>
      <c r="O56" s="94"/>
      <c r="P56" s="94"/>
    </row>
    <row r="57" spans="1:16" ht="13" x14ac:dyDescent="0.3">
      <c r="A57" s="30"/>
      <c r="B57" s="28" t="s">
        <v>101</v>
      </c>
      <c r="C57" s="32" t="s">
        <v>273</v>
      </c>
      <c r="D57" s="104">
        <v>1</v>
      </c>
      <c r="E57" s="104">
        <v>1</v>
      </c>
      <c r="F57" s="104">
        <v>1</v>
      </c>
      <c r="G57" s="104">
        <v>1</v>
      </c>
      <c r="H57" s="93"/>
      <c r="M57" s="93"/>
      <c r="N57" s="93"/>
      <c r="O57" s="93"/>
      <c r="P57" s="93"/>
    </row>
    <row r="58" spans="1:16" x14ac:dyDescent="0.25">
      <c r="C58" s="32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3"/>
      <c r="M58" s="93"/>
      <c r="N58" s="93"/>
      <c r="O58" s="93"/>
      <c r="P58" s="93"/>
    </row>
    <row r="59" spans="1:16" x14ac:dyDescent="0.25">
      <c r="B59" s="28" t="s">
        <v>102</v>
      </c>
      <c r="C59" s="32" t="s">
        <v>273</v>
      </c>
      <c r="D59" s="104">
        <v>1</v>
      </c>
      <c r="E59" s="104">
        <v>1</v>
      </c>
      <c r="F59" s="104">
        <v>1</v>
      </c>
      <c r="G59" s="104">
        <v>1</v>
      </c>
      <c r="H59" s="93"/>
      <c r="M59" s="93"/>
      <c r="N59" s="93"/>
      <c r="O59" s="93"/>
      <c r="P59" s="93"/>
    </row>
    <row r="60" spans="1:16" x14ac:dyDescent="0.25">
      <c r="C60" s="32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3"/>
      <c r="M60" s="93"/>
      <c r="N60" s="93"/>
      <c r="O60" s="93"/>
      <c r="P60" s="93"/>
    </row>
    <row r="61" spans="1:16" x14ac:dyDescent="0.25">
      <c r="B61" s="28" t="s">
        <v>103</v>
      </c>
      <c r="C61" s="32" t="s">
        <v>273</v>
      </c>
      <c r="D61" s="104">
        <v>1</v>
      </c>
      <c r="E61" s="104">
        <v>1</v>
      </c>
      <c r="F61" s="104">
        <v>1</v>
      </c>
      <c r="G61" s="104">
        <v>1</v>
      </c>
      <c r="H61" s="93"/>
      <c r="M61" s="93"/>
      <c r="N61" s="93"/>
      <c r="O61" s="93"/>
      <c r="P61" s="93"/>
    </row>
    <row r="62" spans="1:16" x14ac:dyDescent="0.25">
      <c r="C62" s="32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3"/>
      <c r="M62" s="93"/>
      <c r="N62" s="93"/>
      <c r="O62" s="93"/>
      <c r="P62" s="93"/>
    </row>
    <row r="63" spans="1:16" x14ac:dyDescent="0.25">
      <c r="C63" s="32"/>
      <c r="D63" s="32"/>
    </row>
    <row r="64" spans="1:16" s="80" customFormat="1" ht="13" x14ac:dyDescent="0.3">
      <c r="A64" s="79" t="s">
        <v>275</v>
      </c>
    </row>
    <row r="65" spans="1:16" ht="26" x14ac:dyDescent="0.3">
      <c r="A65" s="93" t="s">
        <v>128</v>
      </c>
      <c r="B65" s="30" t="s">
        <v>265</v>
      </c>
      <c r="C65" s="81" t="s">
        <v>276</v>
      </c>
      <c r="D65" s="83" t="s">
        <v>109</v>
      </c>
      <c r="E65" s="83" t="s">
        <v>96</v>
      </c>
      <c r="F65" s="83" t="s">
        <v>97</v>
      </c>
      <c r="G65" s="83" t="s">
        <v>98</v>
      </c>
      <c r="H65" s="96" t="s">
        <v>99</v>
      </c>
      <c r="I65" s="94"/>
      <c r="J65" s="94"/>
      <c r="K65" s="94"/>
      <c r="L65" s="94"/>
      <c r="M65" s="94"/>
      <c r="N65" s="94"/>
      <c r="O65" s="94"/>
      <c r="P65" s="94"/>
    </row>
    <row r="66" spans="1:16" ht="13" x14ac:dyDescent="0.3">
      <c r="A66" s="97"/>
      <c r="B66" s="28" t="s">
        <v>78</v>
      </c>
      <c r="C66" s="32" t="s">
        <v>129</v>
      </c>
      <c r="D66" s="105">
        <v>1.35</v>
      </c>
      <c r="E66" s="104">
        <v>1</v>
      </c>
      <c r="F66" s="104">
        <v>1</v>
      </c>
      <c r="G66" s="104">
        <v>1</v>
      </c>
      <c r="H66" s="93">
        <v>1</v>
      </c>
      <c r="I66" s="93"/>
      <c r="J66" s="93"/>
      <c r="K66" s="93"/>
      <c r="L66" s="93"/>
      <c r="M66" s="93"/>
      <c r="N66" s="93"/>
      <c r="O66" s="93"/>
      <c r="P66" s="93"/>
    </row>
    <row r="67" spans="1:16" x14ac:dyDescent="0.25">
      <c r="C67" s="32" t="s">
        <v>130</v>
      </c>
      <c r="D67" s="105">
        <v>1.35</v>
      </c>
      <c r="E67" s="105">
        <v>1</v>
      </c>
      <c r="F67" s="105">
        <v>1</v>
      </c>
      <c r="G67" s="105">
        <v>1</v>
      </c>
      <c r="H67" s="93">
        <v>1</v>
      </c>
      <c r="I67" s="93"/>
      <c r="J67" s="93"/>
      <c r="K67" s="93"/>
      <c r="L67" s="93"/>
      <c r="M67" s="93"/>
      <c r="N67" s="93"/>
      <c r="O67" s="93"/>
      <c r="P67" s="93"/>
    </row>
    <row r="68" spans="1:16" x14ac:dyDescent="0.25">
      <c r="C68" s="32" t="s">
        <v>131</v>
      </c>
      <c r="D68" s="105">
        <v>1.35</v>
      </c>
      <c r="E68" s="105">
        <v>1</v>
      </c>
      <c r="F68" s="105">
        <v>1</v>
      </c>
      <c r="G68" s="105">
        <v>1</v>
      </c>
      <c r="H68" s="93">
        <v>1</v>
      </c>
      <c r="I68" s="93"/>
      <c r="J68" s="93"/>
      <c r="K68" s="93"/>
      <c r="L68" s="93"/>
      <c r="M68" s="93"/>
      <c r="N68" s="93"/>
      <c r="O68" s="93"/>
      <c r="P68" s="93"/>
    </row>
    <row r="69" spans="1:16" x14ac:dyDescent="0.25">
      <c r="C69" s="32" t="s">
        <v>132</v>
      </c>
      <c r="D69" s="105">
        <v>5.4</v>
      </c>
      <c r="E69" s="105">
        <v>1</v>
      </c>
      <c r="F69" s="105">
        <v>1</v>
      </c>
      <c r="G69" s="105">
        <v>1</v>
      </c>
      <c r="H69" s="93">
        <v>1</v>
      </c>
      <c r="I69" s="93"/>
      <c r="J69" s="93"/>
      <c r="K69" s="93"/>
      <c r="L69" s="93"/>
      <c r="M69" s="93"/>
      <c r="N69" s="93"/>
      <c r="O69" s="93"/>
      <c r="P69" s="93"/>
    </row>
    <row r="70" spans="1:16" x14ac:dyDescent="0.25">
      <c r="B70" s="28" t="s">
        <v>79</v>
      </c>
      <c r="C70" s="32" t="s">
        <v>129</v>
      </c>
      <c r="D70" s="105">
        <v>1.35</v>
      </c>
      <c r="E70" s="104">
        <v>1</v>
      </c>
      <c r="F70" s="104">
        <v>1</v>
      </c>
      <c r="G70" s="104">
        <v>1</v>
      </c>
      <c r="H70" s="93">
        <v>1</v>
      </c>
      <c r="I70" s="93"/>
      <c r="J70" s="93"/>
      <c r="K70" s="93"/>
      <c r="L70" s="93"/>
      <c r="M70" s="93"/>
      <c r="N70" s="93"/>
      <c r="O70" s="93"/>
      <c r="P70" s="93"/>
    </row>
    <row r="71" spans="1:16" x14ac:dyDescent="0.25">
      <c r="C71" s="32" t="s">
        <v>130</v>
      </c>
      <c r="D71" s="105">
        <v>1.35</v>
      </c>
      <c r="E71" s="105">
        <v>1</v>
      </c>
      <c r="F71" s="105">
        <v>1</v>
      </c>
      <c r="G71" s="105">
        <v>1</v>
      </c>
      <c r="H71" s="93">
        <v>1</v>
      </c>
      <c r="I71" s="93"/>
      <c r="J71" s="93"/>
      <c r="K71" s="93"/>
      <c r="L71" s="93"/>
      <c r="M71" s="93"/>
      <c r="N71" s="93"/>
      <c r="O71" s="93"/>
      <c r="P71" s="93"/>
    </row>
    <row r="72" spans="1:16" x14ac:dyDescent="0.25">
      <c r="C72" s="32" t="s">
        <v>131</v>
      </c>
      <c r="D72" s="105">
        <v>1.35</v>
      </c>
      <c r="E72" s="105">
        <v>1</v>
      </c>
      <c r="F72" s="105">
        <v>1</v>
      </c>
      <c r="G72" s="105">
        <v>1</v>
      </c>
      <c r="H72" s="93">
        <v>1</v>
      </c>
      <c r="I72" s="93"/>
      <c r="J72" s="93"/>
      <c r="K72" s="93"/>
      <c r="L72" s="93"/>
      <c r="M72" s="93"/>
      <c r="N72" s="93"/>
      <c r="O72" s="93"/>
      <c r="P72" s="93"/>
    </row>
    <row r="73" spans="1:16" x14ac:dyDescent="0.25">
      <c r="C73" s="32" t="s">
        <v>132</v>
      </c>
      <c r="D73" s="105">
        <v>5.4</v>
      </c>
      <c r="E73" s="105">
        <v>1</v>
      </c>
      <c r="F73" s="105">
        <v>1</v>
      </c>
      <c r="G73" s="105">
        <v>1</v>
      </c>
      <c r="H73" s="93">
        <v>1</v>
      </c>
      <c r="I73" s="93"/>
      <c r="J73" s="93"/>
      <c r="K73" s="93"/>
      <c r="L73" s="93"/>
      <c r="M73" s="93"/>
      <c r="N73" s="93"/>
      <c r="O73" s="93"/>
      <c r="P73" s="93"/>
    </row>
    <row r="74" spans="1:16" x14ac:dyDescent="0.25">
      <c r="B74" s="28" t="s">
        <v>80</v>
      </c>
      <c r="C74" s="32" t="s">
        <v>129</v>
      </c>
      <c r="D74" s="105">
        <v>1.35</v>
      </c>
      <c r="E74" s="104">
        <v>1</v>
      </c>
      <c r="F74" s="104">
        <v>1</v>
      </c>
      <c r="G74" s="104">
        <v>1</v>
      </c>
      <c r="H74" s="93">
        <v>1</v>
      </c>
      <c r="I74" s="93"/>
      <c r="J74" s="93"/>
      <c r="K74" s="93"/>
      <c r="L74" s="93"/>
      <c r="M74" s="93"/>
      <c r="N74" s="93"/>
      <c r="O74" s="93"/>
      <c r="P74" s="93"/>
    </row>
    <row r="75" spans="1:16" x14ac:dyDescent="0.25">
      <c r="C75" s="32" t="s">
        <v>130</v>
      </c>
      <c r="D75" s="105">
        <v>1.35</v>
      </c>
      <c r="E75" s="105">
        <v>1</v>
      </c>
      <c r="F75" s="105">
        <v>1</v>
      </c>
      <c r="G75" s="105">
        <v>1</v>
      </c>
      <c r="H75" s="93">
        <v>1</v>
      </c>
      <c r="I75" s="93"/>
      <c r="J75" s="93"/>
      <c r="K75" s="93"/>
      <c r="L75" s="93"/>
      <c r="M75" s="93"/>
      <c r="N75" s="93"/>
      <c r="O75" s="93"/>
      <c r="P75" s="93"/>
    </row>
    <row r="76" spans="1:16" x14ac:dyDescent="0.25">
      <c r="C76" s="32" t="s">
        <v>131</v>
      </c>
      <c r="D76" s="105">
        <v>1.35</v>
      </c>
      <c r="E76" s="105">
        <v>1</v>
      </c>
      <c r="F76" s="105">
        <v>1</v>
      </c>
      <c r="G76" s="105">
        <v>1</v>
      </c>
      <c r="H76" s="93">
        <v>1</v>
      </c>
      <c r="I76" s="93"/>
      <c r="J76" s="93"/>
      <c r="K76" s="93"/>
      <c r="L76" s="93"/>
      <c r="M76" s="93"/>
      <c r="N76" s="93"/>
      <c r="O76" s="93"/>
      <c r="P76" s="93"/>
    </row>
    <row r="77" spans="1:16" x14ac:dyDescent="0.25">
      <c r="C77" s="32" t="s">
        <v>132</v>
      </c>
      <c r="D77" s="105">
        <v>5.4</v>
      </c>
      <c r="E77" s="105">
        <v>1</v>
      </c>
      <c r="F77" s="105">
        <v>1</v>
      </c>
      <c r="G77" s="105">
        <v>1</v>
      </c>
      <c r="H77" s="93">
        <v>1</v>
      </c>
      <c r="I77" s="93"/>
      <c r="J77" s="93"/>
      <c r="K77" s="93"/>
      <c r="L77" s="93"/>
      <c r="M77" s="93"/>
      <c r="N77" s="93"/>
      <c r="O77" s="93"/>
      <c r="P77" s="93"/>
    </row>
    <row r="78" spans="1:16" x14ac:dyDescent="0.25">
      <c r="B78" s="28" t="s">
        <v>82</v>
      </c>
      <c r="C78" s="32" t="s">
        <v>129</v>
      </c>
      <c r="D78" s="104">
        <v>1</v>
      </c>
      <c r="E78" s="104">
        <v>1</v>
      </c>
      <c r="F78" s="104">
        <v>1</v>
      </c>
      <c r="G78" s="104">
        <v>1</v>
      </c>
      <c r="H78" s="93">
        <v>1</v>
      </c>
      <c r="I78" s="93"/>
      <c r="J78" s="93"/>
      <c r="K78" s="93"/>
      <c r="L78" s="93"/>
      <c r="M78" s="93"/>
      <c r="N78" s="93"/>
      <c r="O78" s="93"/>
      <c r="P78" s="93"/>
    </row>
    <row r="79" spans="1:16" x14ac:dyDescent="0.25">
      <c r="C79" s="32" t="s">
        <v>130</v>
      </c>
      <c r="D79" s="105">
        <v>1</v>
      </c>
      <c r="E79" s="105">
        <v>1</v>
      </c>
      <c r="F79" s="105">
        <v>1</v>
      </c>
      <c r="G79" s="105">
        <v>1</v>
      </c>
      <c r="H79" s="93">
        <v>1</v>
      </c>
      <c r="I79" s="93"/>
      <c r="J79" s="93"/>
      <c r="K79" s="93"/>
      <c r="L79" s="93"/>
      <c r="M79" s="93"/>
      <c r="N79" s="93"/>
      <c r="O79" s="93"/>
      <c r="P79" s="93"/>
    </row>
    <row r="80" spans="1:16" x14ac:dyDescent="0.25">
      <c r="C80" s="32" t="s">
        <v>131</v>
      </c>
      <c r="D80" s="105">
        <v>1</v>
      </c>
      <c r="E80" s="105">
        <v>1</v>
      </c>
      <c r="F80" s="105">
        <v>1</v>
      </c>
      <c r="G80" s="105">
        <v>1</v>
      </c>
      <c r="H80" s="93">
        <v>1</v>
      </c>
      <c r="I80" s="93"/>
      <c r="J80" s="93"/>
      <c r="K80" s="93"/>
      <c r="L80" s="93"/>
      <c r="M80" s="93"/>
      <c r="N80" s="93"/>
      <c r="O80" s="93"/>
      <c r="P80" s="93"/>
    </row>
    <row r="81" spans="2:16" x14ac:dyDescent="0.25">
      <c r="C81" s="32" t="s">
        <v>132</v>
      </c>
      <c r="D81" s="105">
        <v>1</v>
      </c>
      <c r="E81" s="105">
        <v>1</v>
      </c>
      <c r="F81" s="105">
        <v>1</v>
      </c>
      <c r="G81" s="105">
        <v>1</v>
      </c>
      <c r="H81" s="93">
        <v>1</v>
      </c>
      <c r="I81" s="93"/>
      <c r="J81" s="93"/>
      <c r="K81" s="93"/>
      <c r="L81" s="93"/>
      <c r="M81" s="93"/>
      <c r="N81" s="93"/>
      <c r="O81" s="93"/>
      <c r="P81" s="93"/>
    </row>
    <row r="82" spans="2:16" x14ac:dyDescent="0.25">
      <c r="B82" s="28" t="s">
        <v>87</v>
      </c>
      <c r="C82" s="32" t="s">
        <v>129</v>
      </c>
      <c r="D82" s="104">
        <v>1</v>
      </c>
      <c r="E82" s="104">
        <v>1</v>
      </c>
      <c r="F82" s="104">
        <v>1</v>
      </c>
      <c r="G82" s="104">
        <v>1</v>
      </c>
      <c r="H82" s="93">
        <v>1</v>
      </c>
      <c r="I82" s="93"/>
      <c r="J82" s="93"/>
      <c r="K82" s="93"/>
      <c r="L82" s="93"/>
      <c r="M82" s="93"/>
      <c r="N82" s="93"/>
      <c r="O82" s="93"/>
      <c r="P82" s="93"/>
    </row>
    <row r="83" spans="2:16" x14ac:dyDescent="0.25">
      <c r="C83" s="32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3">
        <v>1</v>
      </c>
      <c r="I83" s="93"/>
      <c r="J83" s="93"/>
      <c r="K83" s="93"/>
      <c r="L83" s="93"/>
      <c r="M83" s="93"/>
      <c r="N83" s="93"/>
      <c r="O83" s="93"/>
      <c r="P83" s="93"/>
    </row>
    <row r="84" spans="2:16" x14ac:dyDescent="0.25">
      <c r="C84" s="32" t="s">
        <v>131</v>
      </c>
      <c r="D84" s="105">
        <v>1</v>
      </c>
      <c r="E84" s="105">
        <v>4.62</v>
      </c>
      <c r="F84" s="105">
        <v>1</v>
      </c>
      <c r="G84" s="105">
        <v>1</v>
      </c>
      <c r="H84" s="93">
        <v>1</v>
      </c>
      <c r="I84" s="93"/>
      <c r="J84" s="93"/>
      <c r="K84" s="93"/>
      <c r="L84" s="93"/>
      <c r="M84" s="93"/>
      <c r="N84" s="93"/>
      <c r="O84" s="93"/>
      <c r="P84" s="93"/>
    </row>
    <row r="85" spans="2:16" x14ac:dyDescent="0.25">
      <c r="C85" s="32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3">
        <v>1</v>
      </c>
      <c r="I85" s="93"/>
      <c r="J85" s="93"/>
      <c r="K85" s="93"/>
      <c r="L85" s="93"/>
      <c r="M85" s="93"/>
      <c r="N85" s="93"/>
      <c r="O85" s="93"/>
      <c r="P85" s="93"/>
    </row>
    <row r="86" spans="2:16" x14ac:dyDescent="0.25">
      <c r="B86" s="28" t="s">
        <v>88</v>
      </c>
      <c r="C86" s="32" t="s">
        <v>129</v>
      </c>
      <c r="D86" s="104">
        <v>1</v>
      </c>
      <c r="E86" s="104">
        <v>1</v>
      </c>
      <c r="F86" s="104">
        <v>1</v>
      </c>
      <c r="G86" s="104">
        <v>1</v>
      </c>
      <c r="H86" s="93">
        <v>1</v>
      </c>
      <c r="I86" s="93"/>
      <c r="J86" s="93"/>
      <c r="K86" s="93"/>
      <c r="L86" s="93"/>
      <c r="M86" s="93"/>
      <c r="N86" s="93"/>
      <c r="O86" s="93"/>
      <c r="P86" s="93"/>
    </row>
    <row r="87" spans="2:16" x14ac:dyDescent="0.25">
      <c r="C87" s="32" t="s">
        <v>130</v>
      </c>
      <c r="D87" s="105">
        <v>1</v>
      </c>
      <c r="E87" s="105">
        <v>1.66</v>
      </c>
      <c r="F87" s="105">
        <v>1</v>
      </c>
      <c r="G87" s="105">
        <v>1</v>
      </c>
      <c r="H87" s="93">
        <v>1</v>
      </c>
      <c r="I87" s="93"/>
      <c r="J87" s="93"/>
      <c r="K87" s="93"/>
      <c r="L87" s="93"/>
      <c r="M87" s="93"/>
      <c r="N87" s="93"/>
      <c r="O87" s="93"/>
      <c r="P87" s="93"/>
    </row>
    <row r="88" spans="2:16" x14ac:dyDescent="0.25">
      <c r="C88" s="32" t="s">
        <v>131</v>
      </c>
      <c r="D88" s="105">
        <v>1</v>
      </c>
      <c r="E88" s="105">
        <v>2.5</v>
      </c>
      <c r="F88" s="105">
        <v>1</v>
      </c>
      <c r="G88" s="105">
        <v>1</v>
      </c>
      <c r="H88" s="93">
        <v>1</v>
      </c>
      <c r="I88" s="93"/>
      <c r="J88" s="93"/>
      <c r="K88" s="93"/>
      <c r="L88" s="93"/>
      <c r="M88" s="93"/>
      <c r="N88" s="93"/>
      <c r="O88" s="93"/>
      <c r="P88" s="93"/>
    </row>
    <row r="89" spans="2:16" x14ac:dyDescent="0.25">
      <c r="C89" s="32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3">
        <v>1</v>
      </c>
      <c r="I89" s="93"/>
      <c r="J89" s="93"/>
      <c r="K89" s="93"/>
      <c r="L89" s="93"/>
      <c r="M89" s="93"/>
      <c r="N89" s="93"/>
      <c r="O89" s="93"/>
      <c r="P89" s="93"/>
    </row>
    <row r="90" spans="2:16" x14ac:dyDescent="0.25">
      <c r="B90" s="28" t="s">
        <v>90</v>
      </c>
      <c r="C90" s="32" t="s">
        <v>129</v>
      </c>
      <c r="D90" s="104">
        <v>1</v>
      </c>
      <c r="E90" s="104">
        <v>1</v>
      </c>
      <c r="F90" s="104">
        <v>1</v>
      </c>
      <c r="G90" s="104">
        <v>1</v>
      </c>
      <c r="H90" s="93">
        <v>1</v>
      </c>
      <c r="I90" s="93"/>
      <c r="J90" s="93"/>
      <c r="K90" s="93"/>
      <c r="L90" s="93"/>
      <c r="M90" s="93"/>
      <c r="N90" s="93"/>
      <c r="O90" s="93"/>
      <c r="P90" s="93"/>
    </row>
    <row r="91" spans="2:16" x14ac:dyDescent="0.25">
      <c r="C91" s="32" t="s">
        <v>130</v>
      </c>
      <c r="D91" s="105">
        <v>1</v>
      </c>
      <c r="E91" s="105">
        <v>1.48</v>
      </c>
      <c r="F91" s="105">
        <v>1</v>
      </c>
      <c r="G91" s="105">
        <v>1</v>
      </c>
      <c r="H91" s="93">
        <v>1</v>
      </c>
      <c r="I91" s="93"/>
      <c r="J91" s="93"/>
      <c r="K91" s="93"/>
      <c r="L91" s="93"/>
      <c r="M91" s="93"/>
      <c r="N91" s="93"/>
      <c r="O91" s="93"/>
      <c r="P91" s="93"/>
    </row>
    <row r="92" spans="2:16" x14ac:dyDescent="0.25">
      <c r="C92" s="32" t="s">
        <v>131</v>
      </c>
      <c r="D92" s="105">
        <v>1</v>
      </c>
      <c r="E92" s="105">
        <v>2.84</v>
      </c>
      <c r="F92" s="105">
        <v>1</v>
      </c>
      <c r="G92" s="105">
        <v>1</v>
      </c>
      <c r="H92" s="93">
        <v>1</v>
      </c>
      <c r="I92" s="93"/>
      <c r="J92" s="93"/>
      <c r="K92" s="93"/>
      <c r="L92" s="93"/>
      <c r="M92" s="93"/>
      <c r="N92" s="93"/>
      <c r="O92" s="93"/>
      <c r="P92" s="93"/>
    </row>
    <row r="93" spans="2:16" x14ac:dyDescent="0.25">
      <c r="C93" s="32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3">
        <v>1</v>
      </c>
      <c r="I93" s="93"/>
      <c r="J93" s="93"/>
      <c r="K93" s="93"/>
      <c r="L93" s="93"/>
      <c r="M93" s="93"/>
      <c r="N93" s="93"/>
      <c r="O93" s="93"/>
      <c r="P93" s="93"/>
    </row>
    <row r="94" spans="2:16" x14ac:dyDescent="0.25">
      <c r="B94" s="28" t="s">
        <v>89</v>
      </c>
      <c r="C94" s="32" t="s">
        <v>129</v>
      </c>
      <c r="D94" s="104">
        <v>1</v>
      </c>
      <c r="E94" s="104">
        <v>1</v>
      </c>
      <c r="F94" s="104">
        <v>1</v>
      </c>
      <c r="G94" s="104">
        <v>1</v>
      </c>
      <c r="H94" s="93">
        <v>1</v>
      </c>
      <c r="I94" s="93"/>
      <c r="J94" s="93"/>
      <c r="K94" s="93"/>
      <c r="L94" s="93"/>
      <c r="M94" s="93"/>
      <c r="N94" s="93"/>
      <c r="O94" s="93"/>
      <c r="P94" s="93"/>
    </row>
    <row r="95" spans="2:16" x14ac:dyDescent="0.25">
      <c r="C95" s="32" t="s">
        <v>130</v>
      </c>
      <c r="D95" s="105">
        <v>1</v>
      </c>
      <c r="E95" s="105">
        <v>1.48</v>
      </c>
      <c r="F95" s="105">
        <v>1</v>
      </c>
      <c r="G95" s="105">
        <v>1</v>
      </c>
      <c r="H95" s="93">
        <v>1</v>
      </c>
      <c r="I95" s="93"/>
      <c r="J95" s="93"/>
      <c r="K95" s="93"/>
      <c r="L95" s="93"/>
      <c r="M95" s="93"/>
      <c r="N95" s="93"/>
      <c r="O95" s="93"/>
      <c r="P95" s="93"/>
    </row>
    <row r="96" spans="2:16" x14ac:dyDescent="0.25">
      <c r="C96" s="32" t="s">
        <v>131</v>
      </c>
      <c r="D96" s="105">
        <v>1</v>
      </c>
      <c r="E96" s="105">
        <v>2.84</v>
      </c>
      <c r="F96" s="105">
        <v>1</v>
      </c>
      <c r="G96" s="105">
        <v>1</v>
      </c>
      <c r="H96" s="93">
        <v>1</v>
      </c>
      <c r="I96" s="93"/>
      <c r="J96" s="93"/>
      <c r="K96" s="93"/>
      <c r="L96" s="93"/>
      <c r="M96" s="93"/>
      <c r="N96" s="93"/>
      <c r="O96" s="93"/>
      <c r="P96" s="93"/>
    </row>
    <row r="97" spans="1:16" x14ac:dyDescent="0.25">
      <c r="C97" s="32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3">
        <v>1</v>
      </c>
      <c r="I97" s="93"/>
      <c r="J97" s="93"/>
      <c r="K97" s="93"/>
      <c r="L97" s="93"/>
      <c r="M97" s="93"/>
      <c r="N97" s="93"/>
      <c r="O97" s="93"/>
      <c r="P97" s="93"/>
    </row>
    <row r="98" spans="1:16" x14ac:dyDescent="0.25">
      <c r="B98" s="28" t="s">
        <v>92</v>
      </c>
      <c r="C98" s="32" t="s">
        <v>129</v>
      </c>
      <c r="D98" s="104">
        <v>1</v>
      </c>
      <c r="E98" s="104">
        <v>1</v>
      </c>
      <c r="F98" s="104">
        <v>1</v>
      </c>
      <c r="G98" s="104">
        <v>1</v>
      </c>
      <c r="H98" s="93">
        <v>1</v>
      </c>
      <c r="I98" s="93"/>
      <c r="J98" s="93"/>
      <c r="K98" s="93"/>
      <c r="L98" s="93"/>
      <c r="M98" s="93"/>
      <c r="N98" s="93"/>
      <c r="O98" s="93"/>
      <c r="P98" s="93"/>
    </row>
    <row r="99" spans="1:16" x14ac:dyDescent="0.25">
      <c r="C99" s="32" t="s">
        <v>130</v>
      </c>
      <c r="D99" s="105">
        <v>1</v>
      </c>
      <c r="E99" s="105">
        <v>1.48</v>
      </c>
      <c r="F99" s="105">
        <v>1</v>
      </c>
      <c r="G99" s="105">
        <v>1</v>
      </c>
      <c r="H99" s="93">
        <v>1</v>
      </c>
      <c r="I99" s="93"/>
      <c r="J99" s="93"/>
      <c r="K99" s="93"/>
      <c r="L99" s="93"/>
      <c r="M99" s="93"/>
      <c r="N99" s="93"/>
      <c r="O99" s="93"/>
      <c r="P99" s="93"/>
    </row>
    <row r="100" spans="1:16" x14ac:dyDescent="0.25">
      <c r="C100" s="32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3">
        <v>1</v>
      </c>
      <c r="I100" s="93"/>
      <c r="J100" s="93"/>
      <c r="K100" s="93"/>
      <c r="L100" s="93"/>
      <c r="M100" s="93"/>
      <c r="N100" s="93"/>
      <c r="O100" s="93"/>
      <c r="P100" s="93"/>
    </row>
    <row r="101" spans="1:16" x14ac:dyDescent="0.25">
      <c r="C101" s="32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3">
        <v>1</v>
      </c>
      <c r="I101" s="93"/>
      <c r="J101" s="93"/>
      <c r="K101" s="93"/>
      <c r="L101" s="93"/>
      <c r="M101" s="93"/>
      <c r="N101" s="93"/>
      <c r="O101" s="93"/>
      <c r="P101" s="93"/>
    </row>
    <row r="103" spans="1:16" s="80" customFormat="1" ht="13" x14ac:dyDescent="0.3">
      <c r="A103" s="79" t="s">
        <v>277</v>
      </c>
    </row>
    <row r="104" spans="1:16" ht="26" x14ac:dyDescent="0.3">
      <c r="A104" s="93" t="s">
        <v>87</v>
      </c>
      <c r="B104" s="97" t="s">
        <v>132</v>
      </c>
      <c r="C104" s="81" t="s">
        <v>276</v>
      </c>
      <c r="D104" s="83" t="s">
        <v>109</v>
      </c>
      <c r="E104" s="83" t="s">
        <v>96</v>
      </c>
      <c r="F104" s="83" t="s">
        <v>97</v>
      </c>
      <c r="G104" s="83" t="s">
        <v>98</v>
      </c>
      <c r="H104" s="96" t="s">
        <v>99</v>
      </c>
      <c r="I104" s="94"/>
      <c r="J104" s="94"/>
      <c r="K104" s="94"/>
      <c r="L104" s="94"/>
      <c r="M104" s="94"/>
      <c r="N104" s="94"/>
      <c r="O104" s="94"/>
      <c r="P104" s="94"/>
    </row>
    <row r="105" spans="1:16" ht="13" x14ac:dyDescent="0.3">
      <c r="A105" s="30"/>
      <c r="C105" s="32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3">
        <v>1</v>
      </c>
      <c r="I105" s="93"/>
      <c r="J105" s="93"/>
      <c r="K105" s="93"/>
      <c r="L105" s="93"/>
      <c r="M105" s="93"/>
      <c r="N105" s="93"/>
      <c r="O105" s="93"/>
      <c r="P105" s="93"/>
    </row>
    <row r="106" spans="1:16" x14ac:dyDescent="0.25">
      <c r="C106" s="32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3">
        <v>1</v>
      </c>
      <c r="I106" s="93"/>
      <c r="J106" s="93"/>
      <c r="K106" s="93"/>
      <c r="L106" s="93"/>
      <c r="M106" s="93"/>
      <c r="N106" s="93"/>
      <c r="O106" s="93"/>
      <c r="P106" s="93"/>
    </row>
    <row r="107" spans="1:16" x14ac:dyDescent="0.25">
      <c r="C107" s="32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3">
        <v>1</v>
      </c>
      <c r="I107" s="93"/>
      <c r="J107" s="93"/>
      <c r="K107" s="93"/>
      <c r="L107" s="93"/>
      <c r="M107" s="93"/>
      <c r="N107" s="93"/>
      <c r="O107" s="93"/>
      <c r="P107" s="93"/>
    </row>
    <row r="108" spans="1:16" x14ac:dyDescent="0.25">
      <c r="C108" s="32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3">
        <v>1</v>
      </c>
      <c r="I108" s="93"/>
      <c r="J108" s="93"/>
      <c r="K108" s="93"/>
      <c r="L108" s="93"/>
      <c r="M108" s="93"/>
      <c r="N108" s="93"/>
      <c r="O108" s="93"/>
      <c r="P108" s="93"/>
    </row>
    <row r="110" spans="1:16" s="108" customFormat="1" ht="13" x14ac:dyDescent="0.3">
      <c r="A110" s="107" t="s">
        <v>235</v>
      </c>
      <c r="H110" s="107"/>
    </row>
    <row r="111" spans="1:16" ht="13" x14ac:dyDescent="0.3">
      <c r="A111" s="79" t="s">
        <v>264</v>
      </c>
      <c r="B111" s="80"/>
      <c r="C111" s="80"/>
      <c r="D111" s="80"/>
      <c r="E111" s="80"/>
      <c r="F111" s="80"/>
      <c r="G111" s="80"/>
      <c r="H111" s="80"/>
    </row>
    <row r="112" spans="1:16" ht="13" x14ac:dyDescent="0.3">
      <c r="A112" s="93" t="s">
        <v>226</v>
      </c>
      <c r="B112" s="42" t="s">
        <v>265</v>
      </c>
      <c r="C112" s="42" t="s">
        <v>266</v>
      </c>
      <c r="D112" s="83" t="s">
        <v>109</v>
      </c>
      <c r="E112" s="83" t="s">
        <v>96</v>
      </c>
      <c r="F112" s="83" t="s">
        <v>97</v>
      </c>
      <c r="G112" s="83" t="s">
        <v>98</v>
      </c>
      <c r="H112" s="83" t="s">
        <v>99</v>
      </c>
    </row>
    <row r="113" spans="1:8" ht="13" x14ac:dyDescent="0.3">
      <c r="A113" s="30"/>
      <c r="B113" s="28" t="s">
        <v>87</v>
      </c>
      <c r="C113" s="32" t="s">
        <v>9</v>
      </c>
      <c r="D113" s="106">
        <f>IF(D3=1,1,D3*0.9)</f>
        <v>1</v>
      </c>
      <c r="E113" s="106">
        <f t="shared" ref="E113:H113" si="0">IF(E3=1,1,E3*0.9)</f>
        <v>1</v>
      </c>
      <c r="F113" s="106">
        <f t="shared" si="0"/>
        <v>1</v>
      </c>
      <c r="G113" s="106">
        <f t="shared" si="0"/>
        <v>1</v>
      </c>
      <c r="H113" s="106">
        <f t="shared" si="0"/>
        <v>1</v>
      </c>
    </row>
    <row r="114" spans="1:8" x14ac:dyDescent="0.25">
      <c r="C114" s="32" t="s">
        <v>267</v>
      </c>
      <c r="D114" s="106">
        <f t="shared" ref="D114:H114" si="1">IF(D4=1,1,D4*0.9)</f>
        <v>1</v>
      </c>
      <c r="E114" s="106">
        <f t="shared" si="1"/>
        <v>1.5029999999999999</v>
      </c>
      <c r="F114" s="106">
        <f t="shared" si="1"/>
        <v>1.5029999999999999</v>
      </c>
      <c r="G114" s="106">
        <f t="shared" si="1"/>
        <v>1.5029999999999999</v>
      </c>
      <c r="H114" s="106">
        <f t="shared" si="1"/>
        <v>1.5029999999999999</v>
      </c>
    </row>
    <row r="115" spans="1:8" x14ac:dyDescent="0.25">
      <c r="C115" s="32" t="s">
        <v>268</v>
      </c>
      <c r="D115" s="106">
        <f t="shared" ref="D115:H115" si="2">IF(D5=1,1,D5*0.9)</f>
        <v>1</v>
      </c>
      <c r="E115" s="106">
        <f t="shared" si="2"/>
        <v>2.1419999999999999</v>
      </c>
      <c r="F115" s="106">
        <f t="shared" si="2"/>
        <v>2.1419999999999999</v>
      </c>
      <c r="G115" s="106">
        <f t="shared" si="2"/>
        <v>2.1419999999999999</v>
      </c>
      <c r="H115" s="106">
        <f t="shared" si="2"/>
        <v>2.1419999999999999</v>
      </c>
    </row>
    <row r="116" spans="1:8" x14ac:dyDescent="0.25">
      <c r="C116" s="32" t="s">
        <v>269</v>
      </c>
      <c r="D116" s="106">
        <f t="shared" ref="D116:H116" si="3">IF(D6=1,1,D6*0.9)</f>
        <v>1</v>
      </c>
      <c r="E116" s="106">
        <f t="shared" si="3"/>
        <v>5.6970000000000001</v>
      </c>
      <c r="F116" s="106">
        <f t="shared" si="3"/>
        <v>5.6970000000000001</v>
      </c>
      <c r="G116" s="106">
        <f t="shared" si="3"/>
        <v>5.6970000000000001</v>
      </c>
      <c r="H116" s="106">
        <f t="shared" si="3"/>
        <v>5.6970000000000001</v>
      </c>
    </row>
    <row r="117" spans="1:8" x14ac:dyDescent="0.25">
      <c r="B117" s="28" t="s">
        <v>88</v>
      </c>
      <c r="C117" s="32" t="s">
        <v>9</v>
      </c>
      <c r="D117" s="106">
        <f t="shared" ref="D117:H117" si="4">IF(D7=1,1,D7*0.9)</f>
        <v>1</v>
      </c>
      <c r="E117" s="106">
        <f t="shared" si="4"/>
        <v>1</v>
      </c>
      <c r="F117" s="106">
        <f t="shared" si="4"/>
        <v>1</v>
      </c>
      <c r="G117" s="106">
        <f t="shared" si="4"/>
        <v>1</v>
      </c>
      <c r="H117" s="106">
        <f t="shared" si="4"/>
        <v>1</v>
      </c>
    </row>
    <row r="118" spans="1:8" x14ac:dyDescent="0.25">
      <c r="C118" s="32" t="s">
        <v>267</v>
      </c>
      <c r="D118" s="106">
        <f t="shared" ref="D118:H118" si="5">IF(D8=1,1,D8*0.9)</f>
        <v>1</v>
      </c>
      <c r="E118" s="106">
        <f t="shared" si="5"/>
        <v>1.395</v>
      </c>
      <c r="F118" s="106">
        <f t="shared" si="5"/>
        <v>1.395</v>
      </c>
      <c r="G118" s="106">
        <f t="shared" si="5"/>
        <v>1.395</v>
      </c>
      <c r="H118" s="106">
        <f t="shared" si="5"/>
        <v>1.395</v>
      </c>
    </row>
    <row r="119" spans="1:8" x14ac:dyDescent="0.25">
      <c r="C119" s="32" t="s">
        <v>268</v>
      </c>
      <c r="D119" s="106">
        <f t="shared" ref="D119:H119" si="6">IF(D9=1,1,D9*0.9)</f>
        <v>1</v>
      </c>
      <c r="E119" s="106">
        <f t="shared" si="6"/>
        <v>1.9620000000000002</v>
      </c>
      <c r="F119" s="106">
        <f t="shared" si="6"/>
        <v>1.9620000000000002</v>
      </c>
      <c r="G119" s="106">
        <f t="shared" si="6"/>
        <v>1.9620000000000002</v>
      </c>
      <c r="H119" s="106">
        <f t="shared" si="6"/>
        <v>1.9620000000000002</v>
      </c>
    </row>
    <row r="120" spans="1:8" x14ac:dyDescent="0.25">
      <c r="C120" s="32" t="s">
        <v>269</v>
      </c>
      <c r="D120" s="106">
        <f t="shared" ref="D120:H120" si="7">IF(D10=1,1,D10*0.9)</f>
        <v>1</v>
      </c>
      <c r="E120" s="106">
        <f t="shared" si="7"/>
        <v>5.7509999999999994</v>
      </c>
      <c r="F120" s="106">
        <f t="shared" si="7"/>
        <v>5.7509999999999994</v>
      </c>
      <c r="G120" s="106">
        <f t="shared" si="7"/>
        <v>5.7509999999999994</v>
      </c>
      <c r="H120" s="106">
        <f t="shared" si="7"/>
        <v>5.7509999999999994</v>
      </c>
    </row>
    <row r="121" spans="1:8" x14ac:dyDescent="0.25">
      <c r="B121" s="28" t="s">
        <v>90</v>
      </c>
      <c r="C121" s="32" t="s">
        <v>9</v>
      </c>
      <c r="D121" s="106">
        <f t="shared" ref="D121:H121" si="8">IF(D11=1,1,D11*0.9)</f>
        <v>1</v>
      </c>
      <c r="E121" s="106">
        <f t="shared" si="8"/>
        <v>1</v>
      </c>
      <c r="F121" s="106">
        <f t="shared" si="8"/>
        <v>1</v>
      </c>
      <c r="G121" s="106">
        <f t="shared" si="8"/>
        <v>1</v>
      </c>
      <c r="H121" s="106">
        <f t="shared" si="8"/>
        <v>1</v>
      </c>
    </row>
    <row r="122" spans="1:8" x14ac:dyDescent="0.25">
      <c r="C122" s="32" t="s">
        <v>267</v>
      </c>
      <c r="D122" s="106">
        <f t="shared" ref="D122:H122" si="9">IF(D12=1,1,D12*0.9)</f>
        <v>1</v>
      </c>
      <c r="E122" s="106">
        <f t="shared" si="9"/>
        <v>1</v>
      </c>
      <c r="F122" s="106">
        <f t="shared" si="9"/>
        <v>1</v>
      </c>
      <c r="G122" s="106">
        <f t="shared" si="9"/>
        <v>1</v>
      </c>
      <c r="H122" s="106">
        <f t="shared" si="9"/>
        <v>1</v>
      </c>
    </row>
    <row r="123" spans="1:8" x14ac:dyDescent="0.25">
      <c r="C123" s="32" t="s">
        <v>268</v>
      </c>
      <c r="D123" s="106">
        <f t="shared" ref="D123:H123" si="10">IF(D13=1,1,D13*0.9)</f>
        <v>1</v>
      </c>
      <c r="E123" s="106">
        <f t="shared" si="10"/>
        <v>2.5110000000000001</v>
      </c>
      <c r="F123" s="106">
        <f t="shared" si="10"/>
        <v>2.5110000000000001</v>
      </c>
      <c r="G123" s="106">
        <f t="shared" si="10"/>
        <v>2.5110000000000001</v>
      </c>
      <c r="H123" s="106">
        <f t="shared" si="10"/>
        <v>2.5110000000000001</v>
      </c>
    </row>
    <row r="124" spans="1:8" x14ac:dyDescent="0.25">
      <c r="C124" s="32" t="s">
        <v>269</v>
      </c>
      <c r="D124" s="106">
        <f t="shared" ref="D124:H124" si="11">IF(D14=1,1,D14*0.9)</f>
        <v>1</v>
      </c>
      <c r="E124" s="106">
        <f t="shared" si="11"/>
        <v>5.4089999999999998</v>
      </c>
      <c r="F124" s="106">
        <f t="shared" si="11"/>
        <v>5.4089999999999998</v>
      </c>
      <c r="G124" s="106">
        <f t="shared" si="11"/>
        <v>5.4089999999999998</v>
      </c>
      <c r="H124" s="106">
        <f t="shared" si="11"/>
        <v>5.4089999999999998</v>
      </c>
    </row>
    <row r="125" spans="1:8" x14ac:dyDescent="0.25">
      <c r="B125" s="28" t="s">
        <v>91</v>
      </c>
      <c r="C125" s="32" t="s">
        <v>9</v>
      </c>
      <c r="D125" s="106">
        <f t="shared" ref="D125:H125" si="12">IF(D15=1,1,D15*0.9)</f>
        <v>1</v>
      </c>
      <c r="E125" s="106">
        <f t="shared" si="12"/>
        <v>1</v>
      </c>
      <c r="F125" s="106">
        <f t="shared" si="12"/>
        <v>1</v>
      </c>
      <c r="G125" s="106">
        <f t="shared" si="12"/>
        <v>1</v>
      </c>
      <c r="H125" s="106">
        <f t="shared" si="12"/>
        <v>1</v>
      </c>
    </row>
    <row r="126" spans="1:8" x14ac:dyDescent="0.25">
      <c r="C126" s="32" t="s">
        <v>267</v>
      </c>
      <c r="D126" s="106">
        <f t="shared" ref="D126:H126" si="13">IF(D16=1,1,D16*0.9)</f>
        <v>1</v>
      </c>
      <c r="E126" s="106">
        <f t="shared" si="13"/>
        <v>1</v>
      </c>
      <c r="F126" s="106">
        <f t="shared" si="13"/>
        <v>1</v>
      </c>
      <c r="G126" s="106">
        <f t="shared" si="13"/>
        <v>1</v>
      </c>
      <c r="H126" s="106">
        <f t="shared" si="13"/>
        <v>1</v>
      </c>
    </row>
    <row r="127" spans="1:8" x14ac:dyDescent="0.25">
      <c r="C127" s="32" t="s">
        <v>268</v>
      </c>
      <c r="D127" s="106">
        <f t="shared" ref="D127:H127" si="14">IF(D17=1,1,D17*0.9)</f>
        <v>1</v>
      </c>
      <c r="E127" s="106">
        <f t="shared" si="14"/>
        <v>1</v>
      </c>
      <c r="F127" s="106">
        <f t="shared" si="14"/>
        <v>1</v>
      </c>
      <c r="G127" s="106">
        <f t="shared" si="14"/>
        <v>1</v>
      </c>
      <c r="H127" s="106">
        <f t="shared" si="14"/>
        <v>1</v>
      </c>
    </row>
    <row r="128" spans="1:8" x14ac:dyDescent="0.25">
      <c r="C128" s="32" t="s">
        <v>269</v>
      </c>
      <c r="D128" s="106">
        <f t="shared" ref="D128:H128" si="15">IF(D18=1,1,D18*0.9)</f>
        <v>1</v>
      </c>
      <c r="E128" s="106">
        <f t="shared" si="15"/>
        <v>1</v>
      </c>
      <c r="F128" s="106">
        <f t="shared" si="15"/>
        <v>1</v>
      </c>
      <c r="G128" s="106">
        <f t="shared" si="15"/>
        <v>1</v>
      </c>
      <c r="H128" s="106">
        <f t="shared" si="15"/>
        <v>1</v>
      </c>
    </row>
    <row r="129" spans="1:8" x14ac:dyDescent="0.25">
      <c r="B129" s="28" t="s">
        <v>89</v>
      </c>
      <c r="C129" s="32" t="s">
        <v>9</v>
      </c>
      <c r="D129" s="106">
        <f t="shared" ref="D129:H129" si="16">IF(D19=1,1,D19*0.9)</f>
        <v>1</v>
      </c>
      <c r="E129" s="106">
        <f t="shared" si="16"/>
        <v>1</v>
      </c>
      <c r="F129" s="106">
        <f t="shared" si="16"/>
        <v>1</v>
      </c>
      <c r="G129" s="106">
        <f t="shared" si="16"/>
        <v>1</v>
      </c>
      <c r="H129" s="106">
        <f t="shared" si="16"/>
        <v>1</v>
      </c>
    </row>
    <row r="130" spans="1:8" x14ac:dyDescent="0.25">
      <c r="C130" s="32" t="s">
        <v>267</v>
      </c>
      <c r="D130" s="106">
        <f t="shared" ref="D130:H130" si="17">IF(D20=1,1,D20*0.9)</f>
        <v>1</v>
      </c>
      <c r="E130" s="106">
        <f t="shared" si="17"/>
        <v>1</v>
      </c>
      <c r="F130" s="106">
        <f t="shared" si="17"/>
        <v>1</v>
      </c>
      <c r="G130" s="106">
        <f t="shared" si="17"/>
        <v>1</v>
      </c>
      <c r="H130" s="106">
        <f t="shared" si="17"/>
        <v>1</v>
      </c>
    </row>
    <row r="131" spans="1:8" x14ac:dyDescent="0.25">
      <c r="C131" s="32" t="s">
        <v>268</v>
      </c>
      <c r="D131" s="106">
        <f t="shared" ref="D131:H131" si="18">IF(D21=1,1,D21*0.9)</f>
        <v>1</v>
      </c>
      <c r="E131" s="106">
        <f t="shared" si="18"/>
        <v>1.6740000000000002</v>
      </c>
      <c r="F131" s="106">
        <f t="shared" si="18"/>
        <v>1.6740000000000002</v>
      </c>
      <c r="G131" s="106">
        <f t="shared" si="18"/>
        <v>1.6740000000000002</v>
      </c>
      <c r="H131" s="106">
        <f t="shared" si="18"/>
        <v>1.6740000000000002</v>
      </c>
    </row>
    <row r="132" spans="1:8" x14ac:dyDescent="0.25">
      <c r="C132" s="32" t="s">
        <v>269</v>
      </c>
      <c r="D132" s="106">
        <f t="shared" ref="D132:H132" si="19">IF(D22=1,1,D22*0.9)</f>
        <v>1</v>
      </c>
      <c r="E132" s="106">
        <f t="shared" si="19"/>
        <v>2.7090000000000001</v>
      </c>
      <c r="F132" s="106">
        <f t="shared" si="19"/>
        <v>2.7090000000000001</v>
      </c>
      <c r="G132" s="106">
        <f t="shared" si="19"/>
        <v>2.7090000000000001</v>
      </c>
      <c r="H132" s="106">
        <f t="shared" si="19"/>
        <v>2.7090000000000001</v>
      </c>
    </row>
    <row r="133" spans="1:8" x14ac:dyDescent="0.25">
      <c r="B133" s="28" t="s">
        <v>95</v>
      </c>
      <c r="C133" s="32" t="s">
        <v>9</v>
      </c>
      <c r="D133" s="106">
        <f t="shared" ref="D133:H133" si="20">IF(D23=1,1,D23*0.9)</f>
        <v>1</v>
      </c>
      <c r="E133" s="106">
        <f t="shared" si="20"/>
        <v>1</v>
      </c>
      <c r="F133" s="106">
        <f t="shared" si="20"/>
        <v>1</v>
      </c>
      <c r="G133" s="106">
        <f t="shared" si="20"/>
        <v>1</v>
      </c>
      <c r="H133" s="106">
        <f t="shared" si="20"/>
        <v>1</v>
      </c>
    </row>
    <row r="134" spans="1:8" x14ac:dyDescent="0.25">
      <c r="C134" s="32" t="s">
        <v>267</v>
      </c>
      <c r="D134" s="106">
        <f t="shared" ref="D134:H134" si="21">IF(D24=1,1,D24*0.9)</f>
        <v>1</v>
      </c>
      <c r="E134" s="106">
        <f t="shared" si="21"/>
        <v>1</v>
      </c>
      <c r="F134" s="106">
        <f t="shared" si="21"/>
        <v>1</v>
      </c>
      <c r="G134" s="106">
        <f t="shared" si="21"/>
        <v>1</v>
      </c>
      <c r="H134" s="106">
        <f t="shared" si="21"/>
        <v>1</v>
      </c>
    </row>
    <row r="135" spans="1:8" x14ac:dyDescent="0.25">
      <c r="C135" s="32" t="s">
        <v>268</v>
      </c>
      <c r="D135" s="106">
        <f t="shared" ref="D135:H135" si="22">IF(D25=1,1,D25*0.9)</f>
        <v>1</v>
      </c>
      <c r="E135" s="106">
        <f t="shared" si="22"/>
        <v>1.6740000000000002</v>
      </c>
      <c r="F135" s="106">
        <f t="shared" si="22"/>
        <v>1.6740000000000002</v>
      </c>
      <c r="G135" s="106">
        <f t="shared" si="22"/>
        <v>1.6740000000000002</v>
      </c>
      <c r="H135" s="106">
        <f t="shared" si="22"/>
        <v>1.6740000000000002</v>
      </c>
    </row>
    <row r="136" spans="1:8" x14ac:dyDescent="0.25">
      <c r="C136" s="32" t="s">
        <v>269</v>
      </c>
      <c r="D136" s="106">
        <f t="shared" ref="D136:H136" si="23">IF(D26=1,1,D26*0.9)</f>
        <v>1</v>
      </c>
      <c r="E136" s="106">
        <f t="shared" si="23"/>
        <v>2.7090000000000001</v>
      </c>
      <c r="F136" s="106">
        <f t="shared" si="23"/>
        <v>2.7090000000000001</v>
      </c>
      <c r="G136" s="106">
        <f t="shared" si="23"/>
        <v>2.7090000000000001</v>
      </c>
      <c r="H136" s="106">
        <f t="shared" si="23"/>
        <v>2.7090000000000001</v>
      </c>
    </row>
    <row r="138" spans="1:8" ht="13" x14ac:dyDescent="0.3">
      <c r="A138" s="79" t="s">
        <v>278</v>
      </c>
      <c r="B138" s="80"/>
      <c r="C138" s="80"/>
      <c r="D138" s="80"/>
      <c r="E138" s="80"/>
      <c r="F138" s="80"/>
      <c r="G138" s="80"/>
      <c r="H138" s="80"/>
    </row>
    <row r="139" spans="1:8" ht="13" x14ac:dyDescent="0.3">
      <c r="A139" s="93" t="s">
        <v>279</v>
      </c>
      <c r="B139" s="30" t="s">
        <v>265</v>
      </c>
      <c r="C139" s="30" t="s">
        <v>270</v>
      </c>
      <c r="D139" s="83" t="s">
        <v>109</v>
      </c>
      <c r="E139" s="83" t="s">
        <v>96</v>
      </c>
      <c r="F139" s="83" t="s">
        <v>97</v>
      </c>
      <c r="G139" s="83" t="s">
        <v>98</v>
      </c>
      <c r="H139" s="83" t="s">
        <v>99</v>
      </c>
    </row>
    <row r="140" spans="1:8" ht="13" x14ac:dyDescent="0.3">
      <c r="A140" s="30"/>
      <c r="B140" s="28" t="s">
        <v>87</v>
      </c>
      <c r="C140" s="32" t="s">
        <v>9</v>
      </c>
      <c r="D140" s="106">
        <f>IF(D30=1,1,D30*0.9)</f>
        <v>1</v>
      </c>
      <c r="E140" s="106">
        <f t="shared" ref="E140:H140" si="24">IF(E30=1,1,E30*0.9)</f>
        <v>1</v>
      </c>
      <c r="F140" s="106">
        <f t="shared" si="24"/>
        <v>1</v>
      </c>
      <c r="G140" s="106">
        <f t="shared" si="24"/>
        <v>1</v>
      </c>
      <c r="H140" s="106">
        <f t="shared" si="24"/>
        <v>1</v>
      </c>
    </row>
    <row r="141" spans="1:8" x14ac:dyDescent="0.25">
      <c r="C141" s="32" t="s">
        <v>267</v>
      </c>
      <c r="D141" s="106">
        <f t="shared" ref="D141:H141" si="25">IF(D31=1,1,D31*0.9)</f>
        <v>1</v>
      </c>
      <c r="E141" s="106">
        <f t="shared" si="25"/>
        <v>1.4400000000000002</v>
      </c>
      <c r="F141" s="106">
        <f t="shared" si="25"/>
        <v>1.4400000000000002</v>
      </c>
      <c r="G141" s="106">
        <f t="shared" si="25"/>
        <v>1.4400000000000002</v>
      </c>
      <c r="H141" s="106">
        <f t="shared" si="25"/>
        <v>1.4400000000000002</v>
      </c>
    </row>
    <row r="142" spans="1:8" x14ac:dyDescent="0.25">
      <c r="C142" s="32" t="s">
        <v>209</v>
      </c>
      <c r="D142" s="106">
        <f t="shared" ref="D142:H142" si="26">IF(D32=1,1,D32*0.9)</f>
        <v>1</v>
      </c>
      <c r="E142" s="106">
        <f t="shared" si="26"/>
        <v>3.0690000000000004</v>
      </c>
      <c r="F142" s="106">
        <f t="shared" si="26"/>
        <v>3.0690000000000004</v>
      </c>
      <c r="G142" s="106">
        <f t="shared" si="26"/>
        <v>3.0690000000000004</v>
      </c>
      <c r="H142" s="106">
        <f t="shared" si="26"/>
        <v>3.0690000000000004</v>
      </c>
    </row>
    <row r="143" spans="1:8" x14ac:dyDescent="0.25">
      <c r="C143" s="32" t="s">
        <v>208</v>
      </c>
      <c r="D143" s="106">
        <f t="shared" ref="D143:H143" si="27">IF(D33=1,1,D33*0.9)</f>
        <v>1</v>
      </c>
      <c r="E143" s="106">
        <f t="shared" si="27"/>
        <v>11.097</v>
      </c>
      <c r="F143" s="106">
        <f t="shared" si="27"/>
        <v>11.097</v>
      </c>
      <c r="G143" s="106">
        <f t="shared" si="27"/>
        <v>11.097</v>
      </c>
      <c r="H143" s="106">
        <f t="shared" si="27"/>
        <v>11.097</v>
      </c>
    </row>
    <row r="144" spans="1:8" x14ac:dyDescent="0.25">
      <c r="B144" s="28" t="s">
        <v>88</v>
      </c>
      <c r="C144" s="32" t="s">
        <v>9</v>
      </c>
      <c r="D144" s="106">
        <f t="shared" ref="D144:H144" si="28">IF(D34=1,1,D34*0.9)</f>
        <v>1</v>
      </c>
      <c r="E144" s="106">
        <f t="shared" si="28"/>
        <v>1</v>
      </c>
      <c r="F144" s="106">
        <f t="shared" si="28"/>
        <v>1</v>
      </c>
      <c r="G144" s="106">
        <f t="shared" si="28"/>
        <v>1</v>
      </c>
      <c r="H144" s="106">
        <f t="shared" si="28"/>
        <v>1</v>
      </c>
    </row>
    <row r="145" spans="2:8" x14ac:dyDescent="0.25">
      <c r="C145" s="32" t="s">
        <v>267</v>
      </c>
      <c r="D145" s="106">
        <f t="shared" ref="D145:H145" si="29">IF(D35=1,1,D35*0.9)</f>
        <v>1</v>
      </c>
      <c r="E145" s="106">
        <f t="shared" si="29"/>
        <v>1.728</v>
      </c>
      <c r="F145" s="106">
        <f t="shared" si="29"/>
        <v>1.728</v>
      </c>
      <c r="G145" s="106">
        <f t="shared" si="29"/>
        <v>1.728</v>
      </c>
      <c r="H145" s="106">
        <f t="shared" si="29"/>
        <v>1.728</v>
      </c>
    </row>
    <row r="146" spans="2:8" x14ac:dyDescent="0.25">
      <c r="C146" s="32" t="s">
        <v>209</v>
      </c>
      <c r="D146" s="106">
        <f t="shared" ref="D146:H146" si="30">IF(D36=1,1,D36*0.9)</f>
        <v>1</v>
      </c>
      <c r="E146" s="106">
        <f t="shared" si="30"/>
        <v>4.194</v>
      </c>
      <c r="F146" s="106">
        <f t="shared" si="30"/>
        <v>4.194</v>
      </c>
      <c r="G146" s="106">
        <f t="shared" si="30"/>
        <v>4.194</v>
      </c>
      <c r="H146" s="106">
        <f t="shared" si="30"/>
        <v>4.194</v>
      </c>
    </row>
    <row r="147" spans="2:8" x14ac:dyDescent="0.25">
      <c r="C147" s="32" t="s">
        <v>208</v>
      </c>
      <c r="D147" s="106">
        <f t="shared" ref="D147:H147" si="31">IF(D37=1,1,D37*0.9)</f>
        <v>1</v>
      </c>
      <c r="E147" s="106">
        <f t="shared" si="31"/>
        <v>8.7119999999999997</v>
      </c>
      <c r="F147" s="106">
        <f t="shared" si="31"/>
        <v>8.7119999999999997</v>
      </c>
      <c r="G147" s="106">
        <f t="shared" si="31"/>
        <v>8.7119999999999997</v>
      </c>
      <c r="H147" s="106">
        <f t="shared" si="31"/>
        <v>8.7119999999999997</v>
      </c>
    </row>
    <row r="148" spans="2:8" x14ac:dyDescent="0.25">
      <c r="B148" s="28" t="s">
        <v>90</v>
      </c>
      <c r="C148" s="32" t="s">
        <v>9</v>
      </c>
      <c r="D148" s="106">
        <f t="shared" ref="D148:H148" si="32">IF(D38=1,1,D38*0.9)</f>
        <v>1</v>
      </c>
      <c r="E148" s="106">
        <f t="shared" si="32"/>
        <v>1</v>
      </c>
      <c r="F148" s="106">
        <f t="shared" si="32"/>
        <v>1</v>
      </c>
      <c r="G148" s="106">
        <f t="shared" si="32"/>
        <v>1</v>
      </c>
      <c r="H148" s="106">
        <f t="shared" si="32"/>
        <v>1</v>
      </c>
    </row>
    <row r="149" spans="2:8" x14ac:dyDescent="0.25">
      <c r="C149" s="32" t="s">
        <v>267</v>
      </c>
      <c r="D149" s="106">
        <f t="shared" ref="D149:H149" si="33">IF(D39=1,1,D39*0.9)</f>
        <v>1</v>
      </c>
      <c r="E149" s="106">
        <f t="shared" si="33"/>
        <v>1</v>
      </c>
      <c r="F149" s="106">
        <f t="shared" si="33"/>
        <v>1</v>
      </c>
      <c r="G149" s="106">
        <f t="shared" si="33"/>
        <v>1</v>
      </c>
      <c r="H149" s="106">
        <f t="shared" si="33"/>
        <v>1</v>
      </c>
    </row>
    <row r="150" spans="2:8" x14ac:dyDescent="0.25">
      <c r="C150" s="32" t="s">
        <v>209</v>
      </c>
      <c r="D150" s="106">
        <f t="shared" ref="D150:H150" si="34">IF(D40=1,1,D40*0.9)</f>
        <v>1</v>
      </c>
      <c r="E150" s="106">
        <f t="shared" si="34"/>
        <v>2.3220000000000001</v>
      </c>
      <c r="F150" s="106">
        <f t="shared" si="34"/>
        <v>2.3220000000000001</v>
      </c>
      <c r="G150" s="106">
        <f t="shared" si="34"/>
        <v>2.3220000000000001</v>
      </c>
      <c r="H150" s="106">
        <f t="shared" si="34"/>
        <v>2.3220000000000001</v>
      </c>
    </row>
    <row r="151" spans="2:8" x14ac:dyDescent="0.25">
      <c r="C151" s="32" t="s">
        <v>208</v>
      </c>
      <c r="D151" s="106">
        <f t="shared" ref="D151:H151" si="35">IF(D41=1,1,D41*0.9)</f>
        <v>1</v>
      </c>
      <c r="E151" s="106">
        <f t="shared" si="35"/>
        <v>8.6670000000000016</v>
      </c>
      <c r="F151" s="106">
        <f t="shared" si="35"/>
        <v>8.6670000000000016</v>
      </c>
      <c r="G151" s="106">
        <f t="shared" si="35"/>
        <v>8.6670000000000016</v>
      </c>
      <c r="H151" s="106">
        <f t="shared" si="35"/>
        <v>8.6670000000000016</v>
      </c>
    </row>
    <row r="152" spans="2:8" x14ac:dyDescent="0.25">
      <c r="B152" s="28" t="s">
        <v>91</v>
      </c>
      <c r="C152" s="32" t="s">
        <v>9</v>
      </c>
      <c r="D152" s="106">
        <f t="shared" ref="D152:H152" si="36">IF(D42=1,1,D42*0.9)</f>
        <v>1</v>
      </c>
      <c r="E152" s="106">
        <f t="shared" si="36"/>
        <v>1</v>
      </c>
      <c r="F152" s="106">
        <f t="shared" si="36"/>
        <v>1</v>
      </c>
      <c r="G152" s="106">
        <f t="shared" si="36"/>
        <v>1</v>
      </c>
      <c r="H152" s="106">
        <f t="shared" si="36"/>
        <v>1</v>
      </c>
    </row>
    <row r="153" spans="2:8" x14ac:dyDescent="0.25">
      <c r="C153" s="32" t="s">
        <v>267</v>
      </c>
      <c r="D153" s="106">
        <f t="shared" ref="D153:H153" si="37">IF(D43=1,1,D43*0.9)</f>
        <v>1</v>
      </c>
      <c r="E153" s="106">
        <f t="shared" si="37"/>
        <v>1</v>
      </c>
      <c r="F153" s="106">
        <f t="shared" si="37"/>
        <v>1</v>
      </c>
      <c r="G153" s="106">
        <f t="shared" si="37"/>
        <v>1</v>
      </c>
      <c r="H153" s="106">
        <f t="shared" si="37"/>
        <v>1</v>
      </c>
    </row>
    <row r="154" spans="2:8" x14ac:dyDescent="0.25">
      <c r="C154" s="32" t="s">
        <v>209</v>
      </c>
      <c r="D154" s="106">
        <f t="shared" ref="D154:H154" si="38">IF(D44=1,1,D44*0.9)</f>
        <v>1</v>
      </c>
      <c r="E154" s="106">
        <f t="shared" si="38"/>
        <v>1</v>
      </c>
      <c r="F154" s="106">
        <f t="shared" si="38"/>
        <v>1</v>
      </c>
      <c r="G154" s="106">
        <f t="shared" si="38"/>
        <v>1</v>
      </c>
      <c r="H154" s="106">
        <f t="shared" si="38"/>
        <v>1</v>
      </c>
    </row>
    <row r="155" spans="2:8" x14ac:dyDescent="0.25">
      <c r="C155" s="32" t="s">
        <v>208</v>
      </c>
      <c r="D155" s="106">
        <f t="shared" ref="D155:H155" si="39">IF(D45=1,1,D45*0.9)</f>
        <v>1</v>
      </c>
      <c r="E155" s="106">
        <f t="shared" si="39"/>
        <v>1</v>
      </c>
      <c r="F155" s="106">
        <f t="shared" si="39"/>
        <v>1</v>
      </c>
      <c r="G155" s="106">
        <f t="shared" si="39"/>
        <v>1</v>
      </c>
      <c r="H155" s="106">
        <f t="shared" si="39"/>
        <v>1</v>
      </c>
    </row>
    <row r="156" spans="2:8" x14ac:dyDescent="0.25">
      <c r="B156" s="28" t="s">
        <v>89</v>
      </c>
      <c r="C156" s="32" t="s">
        <v>9</v>
      </c>
      <c r="D156" s="106">
        <f t="shared" ref="D156:H156" si="40">IF(D46=1,1,D46*0.9)</f>
        <v>1</v>
      </c>
      <c r="E156" s="106">
        <f t="shared" si="40"/>
        <v>1</v>
      </c>
      <c r="F156" s="106">
        <f t="shared" si="40"/>
        <v>1</v>
      </c>
      <c r="G156" s="106">
        <f t="shared" si="40"/>
        <v>1</v>
      </c>
      <c r="H156" s="106">
        <f t="shared" si="40"/>
        <v>1</v>
      </c>
    </row>
    <row r="157" spans="2:8" x14ac:dyDescent="0.25">
      <c r="C157" s="32" t="s">
        <v>267</v>
      </c>
      <c r="D157" s="106">
        <f t="shared" ref="D157:H157" si="41">IF(D47=1,1,D47*0.9)</f>
        <v>1</v>
      </c>
      <c r="E157" s="106">
        <f t="shared" si="41"/>
        <v>1.4849999999999999</v>
      </c>
      <c r="F157" s="106">
        <f t="shared" si="41"/>
        <v>1.4849999999999999</v>
      </c>
      <c r="G157" s="106">
        <f t="shared" si="41"/>
        <v>1.4849999999999999</v>
      </c>
      <c r="H157" s="106">
        <f t="shared" si="41"/>
        <v>1.4849999999999999</v>
      </c>
    </row>
    <row r="158" spans="2:8" x14ac:dyDescent="0.25">
      <c r="C158" s="32" t="s">
        <v>209</v>
      </c>
      <c r="D158" s="106">
        <f t="shared" ref="D158:H158" si="42">IF(D48=1,1,D48*0.9)</f>
        <v>1</v>
      </c>
      <c r="E158" s="106">
        <f t="shared" si="42"/>
        <v>2.4569999999999999</v>
      </c>
      <c r="F158" s="106">
        <f t="shared" si="42"/>
        <v>2.4569999999999999</v>
      </c>
      <c r="G158" s="106">
        <f t="shared" si="42"/>
        <v>2.4569999999999999</v>
      </c>
      <c r="H158" s="106">
        <f t="shared" si="42"/>
        <v>2.4569999999999999</v>
      </c>
    </row>
    <row r="159" spans="2:8" x14ac:dyDescent="0.25">
      <c r="C159" s="32" t="s">
        <v>208</v>
      </c>
      <c r="D159" s="106">
        <f t="shared" ref="D159:H159" si="43">IF(D49=1,1,D49*0.9)</f>
        <v>1</v>
      </c>
      <c r="E159" s="106">
        <f t="shared" si="43"/>
        <v>10.089</v>
      </c>
      <c r="F159" s="106">
        <f t="shared" si="43"/>
        <v>10.089</v>
      </c>
      <c r="G159" s="106">
        <f t="shared" si="43"/>
        <v>10.089</v>
      </c>
      <c r="H159" s="106">
        <f t="shared" si="43"/>
        <v>10.089</v>
      </c>
    </row>
    <row r="160" spans="2:8" x14ac:dyDescent="0.25">
      <c r="B160" s="28" t="s">
        <v>95</v>
      </c>
      <c r="C160" s="32" t="s">
        <v>9</v>
      </c>
      <c r="D160" s="106">
        <f t="shared" ref="D160:H160" si="44">IF(D50=1,1,D50*0.9)</f>
        <v>1</v>
      </c>
      <c r="E160" s="106">
        <f t="shared" si="44"/>
        <v>1</v>
      </c>
      <c r="F160" s="106">
        <f t="shared" si="44"/>
        <v>1</v>
      </c>
      <c r="G160" s="106">
        <f t="shared" si="44"/>
        <v>1</v>
      </c>
      <c r="H160" s="106">
        <f t="shared" si="44"/>
        <v>1</v>
      </c>
    </row>
    <row r="161" spans="1:8" x14ac:dyDescent="0.25">
      <c r="C161" s="32" t="s">
        <v>267</v>
      </c>
      <c r="D161" s="106">
        <f t="shared" ref="D161:H161" si="45">IF(D51=1,1,D51*0.9)</f>
        <v>1</v>
      </c>
      <c r="E161" s="106">
        <f t="shared" si="45"/>
        <v>1.4849999999999999</v>
      </c>
      <c r="F161" s="106">
        <f t="shared" si="45"/>
        <v>1.4849999999999999</v>
      </c>
      <c r="G161" s="106">
        <f t="shared" si="45"/>
        <v>1.4849999999999999</v>
      </c>
      <c r="H161" s="106">
        <f t="shared" si="45"/>
        <v>1.4849999999999999</v>
      </c>
    </row>
    <row r="162" spans="1:8" x14ac:dyDescent="0.25">
      <c r="C162" s="32" t="s">
        <v>209</v>
      </c>
      <c r="D162" s="106">
        <f t="shared" ref="D162:H162" si="46">IF(D52=1,1,D52*0.9)</f>
        <v>1</v>
      </c>
      <c r="E162" s="106">
        <f t="shared" si="46"/>
        <v>2.4569999999999999</v>
      </c>
      <c r="F162" s="106">
        <f t="shared" si="46"/>
        <v>2.4569999999999999</v>
      </c>
      <c r="G162" s="106">
        <f t="shared" si="46"/>
        <v>2.4569999999999999</v>
      </c>
      <c r="H162" s="106">
        <f t="shared" si="46"/>
        <v>2.4569999999999999</v>
      </c>
    </row>
    <row r="163" spans="1:8" x14ac:dyDescent="0.25">
      <c r="C163" s="32" t="s">
        <v>208</v>
      </c>
      <c r="D163" s="106">
        <f t="shared" ref="D163:H163" si="47">IF(D53=1,1,D53*0.9)</f>
        <v>1</v>
      </c>
      <c r="E163" s="106">
        <f t="shared" si="47"/>
        <v>10.089</v>
      </c>
      <c r="F163" s="106">
        <f t="shared" si="47"/>
        <v>10.089</v>
      </c>
      <c r="G163" s="106">
        <f t="shared" si="47"/>
        <v>10.089</v>
      </c>
      <c r="H163" s="106">
        <f t="shared" si="47"/>
        <v>10.089</v>
      </c>
    </row>
    <row r="164" spans="1:8" x14ac:dyDescent="0.25">
      <c r="C164" s="32"/>
      <c r="D164" s="32"/>
    </row>
    <row r="165" spans="1:8" ht="13" x14ac:dyDescent="0.3">
      <c r="A165" s="79" t="s">
        <v>271</v>
      </c>
      <c r="B165" s="80"/>
      <c r="C165" s="80"/>
      <c r="D165" s="80"/>
      <c r="E165" s="80"/>
      <c r="F165" s="80"/>
      <c r="G165" s="80"/>
      <c r="H165" s="80"/>
    </row>
    <row r="166" spans="1:8" ht="26" x14ac:dyDescent="0.3">
      <c r="A166" s="93" t="s">
        <v>121</v>
      </c>
      <c r="B166" s="30" t="s">
        <v>265</v>
      </c>
      <c r="C166" s="81" t="s">
        <v>272</v>
      </c>
      <c r="D166" s="83" t="s">
        <v>122</v>
      </c>
      <c r="E166" s="83" t="s">
        <v>123</v>
      </c>
      <c r="F166" s="83" t="s">
        <v>124</v>
      </c>
      <c r="G166" s="83" t="s">
        <v>125</v>
      </c>
      <c r="H166" s="94"/>
    </row>
    <row r="167" spans="1:8" ht="13" x14ac:dyDescent="0.3">
      <c r="A167" s="30"/>
      <c r="B167" s="28" t="s">
        <v>101</v>
      </c>
      <c r="C167" s="32" t="s">
        <v>273</v>
      </c>
      <c r="D167" s="106">
        <f>IF(D57=1,1,D57*0.9)</f>
        <v>1</v>
      </c>
      <c r="E167" s="106">
        <f t="shared" ref="E167:G167" si="48">IF(E57=1,1,E57*0.9)</f>
        <v>1</v>
      </c>
      <c r="F167" s="106">
        <f t="shared" si="48"/>
        <v>1</v>
      </c>
      <c r="G167" s="106">
        <f t="shared" si="48"/>
        <v>1</v>
      </c>
      <c r="H167" s="93"/>
    </row>
    <row r="168" spans="1:8" x14ac:dyDescent="0.25">
      <c r="C168" s="32" t="s">
        <v>274</v>
      </c>
      <c r="D168" s="106">
        <f t="shared" ref="D168:G168" si="49">IF(D58=1,1,D58*0.9)</f>
        <v>9.6075000000000017</v>
      </c>
      <c r="E168" s="106">
        <f t="shared" si="49"/>
        <v>9.6075000000000017</v>
      </c>
      <c r="F168" s="106">
        <f t="shared" si="49"/>
        <v>9.6075000000000017</v>
      </c>
      <c r="G168" s="106">
        <f t="shared" si="49"/>
        <v>9.6075000000000017</v>
      </c>
      <c r="H168" s="93"/>
    </row>
    <row r="169" spans="1:8" x14ac:dyDescent="0.25">
      <c r="B169" s="28" t="s">
        <v>102</v>
      </c>
      <c r="C169" s="32" t="s">
        <v>273</v>
      </c>
      <c r="D169" s="106">
        <f t="shared" ref="D169:G169" si="50">IF(D59=1,1,D59*0.9)</f>
        <v>1</v>
      </c>
      <c r="E169" s="106">
        <f t="shared" si="50"/>
        <v>1</v>
      </c>
      <c r="F169" s="106">
        <f t="shared" si="50"/>
        <v>1</v>
      </c>
      <c r="G169" s="106">
        <f t="shared" si="50"/>
        <v>1</v>
      </c>
      <c r="H169" s="93"/>
    </row>
    <row r="170" spans="1:8" x14ac:dyDescent="0.25">
      <c r="C170" s="32" t="s">
        <v>274</v>
      </c>
      <c r="D170" s="106">
        <f t="shared" ref="D170:G170" si="51">IF(D60=1,1,D60*0.9)</f>
        <v>9.6075000000000017</v>
      </c>
      <c r="E170" s="106">
        <f t="shared" si="51"/>
        <v>9.6075000000000017</v>
      </c>
      <c r="F170" s="106">
        <f t="shared" si="51"/>
        <v>9.6075000000000017</v>
      </c>
      <c r="G170" s="106">
        <f t="shared" si="51"/>
        <v>9.6075000000000017</v>
      </c>
      <c r="H170" s="93"/>
    </row>
    <row r="171" spans="1:8" x14ac:dyDescent="0.25">
      <c r="B171" s="28" t="s">
        <v>103</v>
      </c>
      <c r="C171" s="32" t="s">
        <v>273</v>
      </c>
      <c r="D171" s="106">
        <f t="shared" ref="D171:G171" si="52">IF(D61=1,1,D61*0.9)</f>
        <v>1</v>
      </c>
      <c r="E171" s="106">
        <f t="shared" si="52"/>
        <v>1</v>
      </c>
      <c r="F171" s="106">
        <f t="shared" si="52"/>
        <v>1</v>
      </c>
      <c r="G171" s="106">
        <f t="shared" si="52"/>
        <v>1</v>
      </c>
      <c r="H171" s="93"/>
    </row>
    <row r="172" spans="1:8" x14ac:dyDescent="0.25">
      <c r="C172" s="32" t="s">
        <v>274</v>
      </c>
      <c r="D172" s="106">
        <f t="shared" ref="D172:G172" si="53">IF(D62=1,1,D62*0.9)</f>
        <v>9.6075000000000017</v>
      </c>
      <c r="E172" s="106">
        <f t="shared" si="53"/>
        <v>9.6075000000000017</v>
      </c>
      <c r="F172" s="106">
        <f t="shared" si="53"/>
        <v>9.6075000000000017</v>
      </c>
      <c r="G172" s="106">
        <f t="shared" si="53"/>
        <v>9.6075000000000017</v>
      </c>
      <c r="H172" s="93"/>
    </row>
    <row r="173" spans="1:8" x14ac:dyDescent="0.25">
      <c r="C173" s="32"/>
      <c r="D173" s="32"/>
    </row>
    <row r="174" spans="1:8" ht="13" x14ac:dyDescent="0.3">
      <c r="A174" s="79" t="s">
        <v>275</v>
      </c>
      <c r="B174" s="80"/>
      <c r="C174" s="80"/>
      <c r="D174" s="80"/>
      <c r="E174" s="80"/>
      <c r="F174" s="80"/>
      <c r="G174" s="80"/>
      <c r="H174" s="80"/>
    </row>
    <row r="175" spans="1:8" ht="26" x14ac:dyDescent="0.3">
      <c r="A175" s="93" t="s">
        <v>128</v>
      </c>
      <c r="B175" s="30" t="s">
        <v>265</v>
      </c>
      <c r="C175" s="81" t="s">
        <v>276</v>
      </c>
      <c r="D175" s="83" t="s">
        <v>109</v>
      </c>
      <c r="E175" s="83" t="s">
        <v>96</v>
      </c>
      <c r="F175" s="83" t="s">
        <v>97</v>
      </c>
      <c r="G175" s="83" t="s">
        <v>98</v>
      </c>
      <c r="H175" s="96" t="s">
        <v>99</v>
      </c>
    </row>
    <row r="176" spans="1:8" ht="13" x14ac:dyDescent="0.3">
      <c r="A176" s="97"/>
      <c r="B176" s="28" t="s">
        <v>78</v>
      </c>
      <c r="C176" s="32" t="s">
        <v>129</v>
      </c>
      <c r="D176" s="106">
        <f>IF(D66=1,1,D66*0.9)</f>
        <v>1.2150000000000001</v>
      </c>
      <c r="E176" s="106">
        <f t="shared" ref="E176:G176" si="54">IF(E66=1,1,E66*0.9)</f>
        <v>1</v>
      </c>
      <c r="F176" s="106">
        <f t="shared" si="54"/>
        <v>1</v>
      </c>
      <c r="G176" s="106">
        <f t="shared" si="54"/>
        <v>1</v>
      </c>
      <c r="H176" s="93">
        <v>0.9</v>
      </c>
    </row>
    <row r="177" spans="2:8" x14ac:dyDescent="0.25">
      <c r="C177" s="32" t="s">
        <v>130</v>
      </c>
      <c r="D177" s="106">
        <f t="shared" ref="D177:G177" si="55">IF(D67=1,1,D67*0.9)</f>
        <v>1.2150000000000001</v>
      </c>
      <c r="E177" s="106">
        <f t="shared" si="55"/>
        <v>1</v>
      </c>
      <c r="F177" s="106">
        <f t="shared" si="55"/>
        <v>1</v>
      </c>
      <c r="G177" s="106">
        <f t="shared" si="55"/>
        <v>1</v>
      </c>
      <c r="H177" s="93">
        <v>0.9</v>
      </c>
    </row>
    <row r="178" spans="2:8" x14ac:dyDescent="0.25">
      <c r="C178" s="32" t="s">
        <v>131</v>
      </c>
      <c r="D178" s="106">
        <f t="shared" ref="D178:G178" si="56">IF(D68=1,1,D68*0.9)</f>
        <v>1.2150000000000001</v>
      </c>
      <c r="E178" s="106">
        <f t="shared" si="56"/>
        <v>1</v>
      </c>
      <c r="F178" s="106">
        <f t="shared" si="56"/>
        <v>1</v>
      </c>
      <c r="G178" s="106">
        <f t="shared" si="56"/>
        <v>1</v>
      </c>
      <c r="H178" s="93">
        <v>0.9</v>
      </c>
    </row>
    <row r="179" spans="2:8" x14ac:dyDescent="0.25">
      <c r="C179" s="32" t="s">
        <v>132</v>
      </c>
      <c r="D179" s="106">
        <f t="shared" ref="D179:G179" si="57">IF(D69=1,1,D69*0.9)</f>
        <v>4.8600000000000003</v>
      </c>
      <c r="E179" s="106">
        <f t="shared" si="57"/>
        <v>1</v>
      </c>
      <c r="F179" s="106">
        <f t="shared" si="57"/>
        <v>1</v>
      </c>
      <c r="G179" s="106">
        <f t="shared" si="57"/>
        <v>1</v>
      </c>
      <c r="H179" s="93">
        <v>0.9</v>
      </c>
    </row>
    <row r="180" spans="2:8" x14ac:dyDescent="0.25">
      <c r="B180" s="28" t="s">
        <v>79</v>
      </c>
      <c r="C180" s="32" t="s">
        <v>129</v>
      </c>
      <c r="D180" s="106">
        <f t="shared" ref="D180:G180" si="58">IF(D70=1,1,D70*0.9)</f>
        <v>1.2150000000000001</v>
      </c>
      <c r="E180" s="106">
        <f t="shared" si="58"/>
        <v>1</v>
      </c>
      <c r="F180" s="106">
        <f t="shared" si="58"/>
        <v>1</v>
      </c>
      <c r="G180" s="106">
        <f t="shared" si="58"/>
        <v>1</v>
      </c>
      <c r="H180" s="93">
        <v>0.9</v>
      </c>
    </row>
    <row r="181" spans="2:8" x14ac:dyDescent="0.25">
      <c r="C181" s="32" t="s">
        <v>130</v>
      </c>
      <c r="D181" s="106">
        <f t="shared" ref="D181:G181" si="59">IF(D71=1,1,D71*0.9)</f>
        <v>1.2150000000000001</v>
      </c>
      <c r="E181" s="106">
        <f t="shared" si="59"/>
        <v>1</v>
      </c>
      <c r="F181" s="106">
        <f t="shared" si="59"/>
        <v>1</v>
      </c>
      <c r="G181" s="106">
        <f t="shared" si="59"/>
        <v>1</v>
      </c>
      <c r="H181" s="93">
        <v>0.9</v>
      </c>
    </row>
    <row r="182" spans="2:8" x14ac:dyDescent="0.25">
      <c r="C182" s="32" t="s">
        <v>131</v>
      </c>
      <c r="D182" s="106">
        <f t="shared" ref="D182:G182" si="60">IF(D72=1,1,D72*0.9)</f>
        <v>1.2150000000000001</v>
      </c>
      <c r="E182" s="106">
        <f t="shared" si="60"/>
        <v>1</v>
      </c>
      <c r="F182" s="106">
        <f t="shared" si="60"/>
        <v>1</v>
      </c>
      <c r="G182" s="106">
        <f t="shared" si="60"/>
        <v>1</v>
      </c>
      <c r="H182" s="93">
        <v>0.9</v>
      </c>
    </row>
    <row r="183" spans="2:8" x14ac:dyDescent="0.25">
      <c r="C183" s="32" t="s">
        <v>132</v>
      </c>
      <c r="D183" s="106">
        <f t="shared" ref="D183:G183" si="61">IF(D73=1,1,D73*0.9)</f>
        <v>4.8600000000000003</v>
      </c>
      <c r="E183" s="106">
        <f t="shared" si="61"/>
        <v>1</v>
      </c>
      <c r="F183" s="106">
        <f t="shared" si="61"/>
        <v>1</v>
      </c>
      <c r="G183" s="106">
        <f t="shared" si="61"/>
        <v>1</v>
      </c>
      <c r="H183" s="93">
        <v>0.9</v>
      </c>
    </row>
    <row r="184" spans="2:8" x14ac:dyDescent="0.25">
      <c r="B184" s="28" t="s">
        <v>80</v>
      </c>
      <c r="C184" s="32" t="s">
        <v>129</v>
      </c>
      <c r="D184" s="106">
        <f t="shared" ref="D184:G184" si="62">IF(D74=1,1,D74*0.9)</f>
        <v>1.2150000000000001</v>
      </c>
      <c r="E184" s="106">
        <f t="shared" si="62"/>
        <v>1</v>
      </c>
      <c r="F184" s="106">
        <f t="shared" si="62"/>
        <v>1</v>
      </c>
      <c r="G184" s="106">
        <f t="shared" si="62"/>
        <v>1</v>
      </c>
      <c r="H184" s="93">
        <v>0.9</v>
      </c>
    </row>
    <row r="185" spans="2:8" x14ac:dyDescent="0.25">
      <c r="C185" s="32" t="s">
        <v>130</v>
      </c>
      <c r="D185" s="106">
        <f t="shared" ref="D185:G185" si="63">IF(D75=1,1,D75*0.9)</f>
        <v>1.2150000000000001</v>
      </c>
      <c r="E185" s="106">
        <f t="shared" si="63"/>
        <v>1</v>
      </c>
      <c r="F185" s="106">
        <f t="shared" si="63"/>
        <v>1</v>
      </c>
      <c r="G185" s="106">
        <f t="shared" si="63"/>
        <v>1</v>
      </c>
      <c r="H185" s="93">
        <v>0.9</v>
      </c>
    </row>
    <row r="186" spans="2:8" x14ac:dyDescent="0.25">
      <c r="C186" s="32" t="s">
        <v>131</v>
      </c>
      <c r="D186" s="106">
        <f t="shared" ref="D186:G186" si="64">IF(D76=1,1,D76*0.9)</f>
        <v>1.2150000000000001</v>
      </c>
      <c r="E186" s="106">
        <f t="shared" si="64"/>
        <v>1</v>
      </c>
      <c r="F186" s="106">
        <f t="shared" si="64"/>
        <v>1</v>
      </c>
      <c r="G186" s="106">
        <f t="shared" si="64"/>
        <v>1</v>
      </c>
      <c r="H186" s="93">
        <v>0.9</v>
      </c>
    </row>
    <row r="187" spans="2:8" x14ac:dyDescent="0.25">
      <c r="C187" s="32" t="s">
        <v>132</v>
      </c>
      <c r="D187" s="106">
        <f t="shared" ref="D187:G187" si="65">IF(D77=1,1,D77*0.9)</f>
        <v>4.8600000000000003</v>
      </c>
      <c r="E187" s="106">
        <f t="shared" si="65"/>
        <v>1</v>
      </c>
      <c r="F187" s="106">
        <f t="shared" si="65"/>
        <v>1</v>
      </c>
      <c r="G187" s="106">
        <f t="shared" si="65"/>
        <v>1</v>
      </c>
      <c r="H187" s="93">
        <v>0.9</v>
      </c>
    </row>
    <row r="188" spans="2:8" x14ac:dyDescent="0.25">
      <c r="B188" s="28" t="s">
        <v>82</v>
      </c>
      <c r="C188" s="32" t="s">
        <v>129</v>
      </c>
      <c r="D188" s="106">
        <f t="shared" ref="D188:G188" si="66">IF(D78=1,1,D78*0.9)</f>
        <v>1</v>
      </c>
      <c r="E188" s="106">
        <f t="shared" si="66"/>
        <v>1</v>
      </c>
      <c r="F188" s="106">
        <f t="shared" si="66"/>
        <v>1</v>
      </c>
      <c r="G188" s="106">
        <f t="shared" si="66"/>
        <v>1</v>
      </c>
      <c r="H188" s="93">
        <v>0.9</v>
      </c>
    </row>
    <row r="189" spans="2:8" x14ac:dyDescent="0.25">
      <c r="C189" s="32" t="s">
        <v>130</v>
      </c>
      <c r="D189" s="106">
        <f t="shared" ref="D189:G189" si="67">IF(D79=1,1,D79*0.9)</f>
        <v>1</v>
      </c>
      <c r="E189" s="106">
        <f t="shared" si="67"/>
        <v>1</v>
      </c>
      <c r="F189" s="106">
        <f t="shared" si="67"/>
        <v>1</v>
      </c>
      <c r="G189" s="106">
        <f t="shared" si="67"/>
        <v>1</v>
      </c>
      <c r="H189" s="93">
        <v>0.9</v>
      </c>
    </row>
    <row r="190" spans="2:8" x14ac:dyDescent="0.25">
      <c r="C190" s="32" t="s">
        <v>131</v>
      </c>
      <c r="D190" s="106">
        <f t="shared" ref="D190:G190" si="68">IF(D80=1,1,D80*0.9)</f>
        <v>1</v>
      </c>
      <c r="E190" s="106">
        <f t="shared" si="68"/>
        <v>1</v>
      </c>
      <c r="F190" s="106">
        <f t="shared" si="68"/>
        <v>1</v>
      </c>
      <c r="G190" s="106">
        <f t="shared" si="68"/>
        <v>1</v>
      </c>
      <c r="H190" s="93">
        <v>0.9</v>
      </c>
    </row>
    <row r="191" spans="2:8" x14ac:dyDescent="0.25">
      <c r="C191" s="32" t="s">
        <v>132</v>
      </c>
      <c r="D191" s="106">
        <f t="shared" ref="D191:G191" si="69">IF(D81=1,1,D81*0.9)</f>
        <v>1</v>
      </c>
      <c r="E191" s="106">
        <f t="shared" si="69"/>
        <v>1</v>
      </c>
      <c r="F191" s="106">
        <f t="shared" si="69"/>
        <v>1</v>
      </c>
      <c r="G191" s="106">
        <f t="shared" si="69"/>
        <v>1</v>
      </c>
      <c r="H191" s="93">
        <v>0.9</v>
      </c>
    </row>
    <row r="192" spans="2:8" x14ac:dyDescent="0.25">
      <c r="B192" s="28" t="s">
        <v>87</v>
      </c>
      <c r="C192" s="32" t="s">
        <v>129</v>
      </c>
      <c r="D192" s="106">
        <f t="shared" ref="D192:G192" si="70">IF(D82=1,1,D82*0.9)</f>
        <v>1</v>
      </c>
      <c r="E192" s="106">
        <f t="shared" si="70"/>
        <v>1</v>
      </c>
      <c r="F192" s="106">
        <f t="shared" si="70"/>
        <v>1</v>
      </c>
      <c r="G192" s="106">
        <f t="shared" si="70"/>
        <v>1</v>
      </c>
      <c r="H192" s="93">
        <v>0.9</v>
      </c>
    </row>
    <row r="193" spans="2:8" x14ac:dyDescent="0.25">
      <c r="C193" s="32" t="s">
        <v>130</v>
      </c>
      <c r="D193" s="106">
        <f t="shared" ref="D193:G193" si="71">IF(D83=1,1,D83*0.9)</f>
        <v>1</v>
      </c>
      <c r="E193" s="106">
        <f t="shared" si="71"/>
        <v>2.052</v>
      </c>
      <c r="F193" s="106">
        <f t="shared" si="71"/>
        <v>1</v>
      </c>
      <c r="G193" s="106">
        <f t="shared" si="71"/>
        <v>1</v>
      </c>
      <c r="H193" s="93">
        <v>0.9</v>
      </c>
    </row>
    <row r="194" spans="2:8" x14ac:dyDescent="0.25">
      <c r="C194" s="32" t="s">
        <v>131</v>
      </c>
      <c r="D194" s="106">
        <f t="shared" ref="D194:G194" si="72">IF(D84=1,1,D84*0.9)</f>
        <v>1</v>
      </c>
      <c r="E194" s="106">
        <f t="shared" si="72"/>
        <v>4.1580000000000004</v>
      </c>
      <c r="F194" s="106">
        <f t="shared" si="72"/>
        <v>1</v>
      </c>
      <c r="G194" s="106">
        <f t="shared" si="72"/>
        <v>1</v>
      </c>
      <c r="H194" s="93">
        <v>0.9</v>
      </c>
    </row>
    <row r="195" spans="2:8" x14ac:dyDescent="0.25">
      <c r="C195" s="32" t="s">
        <v>132</v>
      </c>
      <c r="D195" s="106">
        <f t="shared" ref="D195:G195" si="73">IF(D85=1,1,D85*0.9)</f>
        <v>1</v>
      </c>
      <c r="E195" s="106">
        <f t="shared" si="73"/>
        <v>9.4770000000000003</v>
      </c>
      <c r="F195" s="106">
        <f t="shared" si="73"/>
        <v>1.323</v>
      </c>
      <c r="G195" s="106">
        <f t="shared" si="73"/>
        <v>2.3129999999999997</v>
      </c>
      <c r="H195" s="93">
        <v>0.9</v>
      </c>
    </row>
    <row r="196" spans="2:8" x14ac:dyDescent="0.25">
      <c r="B196" s="28" t="s">
        <v>88</v>
      </c>
      <c r="C196" s="32" t="s">
        <v>129</v>
      </c>
      <c r="D196" s="106">
        <f t="shared" ref="D196:G196" si="74">IF(D86=1,1,D86*0.9)</f>
        <v>1</v>
      </c>
      <c r="E196" s="106">
        <f t="shared" si="74"/>
        <v>1</v>
      </c>
      <c r="F196" s="106">
        <f t="shared" si="74"/>
        <v>1</v>
      </c>
      <c r="G196" s="106">
        <f t="shared" si="74"/>
        <v>1</v>
      </c>
      <c r="H196" s="93">
        <v>0.9</v>
      </c>
    </row>
    <row r="197" spans="2:8" x14ac:dyDescent="0.25">
      <c r="C197" s="32" t="s">
        <v>130</v>
      </c>
      <c r="D197" s="106">
        <f t="shared" ref="D197:G197" si="75">IF(D87=1,1,D87*0.9)</f>
        <v>1</v>
      </c>
      <c r="E197" s="106">
        <f t="shared" si="75"/>
        <v>1.494</v>
      </c>
      <c r="F197" s="106">
        <f t="shared" si="75"/>
        <v>1</v>
      </c>
      <c r="G197" s="106">
        <f t="shared" si="75"/>
        <v>1</v>
      </c>
      <c r="H197" s="93">
        <v>0.9</v>
      </c>
    </row>
    <row r="198" spans="2:8" x14ac:dyDescent="0.25">
      <c r="C198" s="32" t="s">
        <v>131</v>
      </c>
      <c r="D198" s="106">
        <f t="shared" ref="D198:G198" si="76">IF(D88=1,1,D88*0.9)</f>
        <v>1</v>
      </c>
      <c r="E198" s="106">
        <f t="shared" si="76"/>
        <v>2.25</v>
      </c>
      <c r="F198" s="106">
        <f t="shared" si="76"/>
        <v>1</v>
      </c>
      <c r="G198" s="106">
        <f t="shared" si="76"/>
        <v>1</v>
      </c>
      <c r="H198" s="93">
        <v>0.9</v>
      </c>
    </row>
    <row r="199" spans="2:8" x14ac:dyDescent="0.25">
      <c r="C199" s="32" t="s">
        <v>132</v>
      </c>
      <c r="D199" s="106">
        <f t="shared" ref="D199:G199" si="77">IF(D89=1,1,D89*0.9)</f>
        <v>1</v>
      </c>
      <c r="E199" s="106">
        <f t="shared" si="77"/>
        <v>13.473000000000001</v>
      </c>
      <c r="F199" s="106">
        <f t="shared" si="77"/>
        <v>1.728</v>
      </c>
      <c r="G199" s="106">
        <f t="shared" si="77"/>
        <v>1.728</v>
      </c>
      <c r="H199" s="93">
        <v>0.9</v>
      </c>
    </row>
    <row r="200" spans="2:8" x14ac:dyDescent="0.25">
      <c r="B200" s="28" t="s">
        <v>90</v>
      </c>
      <c r="C200" s="32" t="s">
        <v>129</v>
      </c>
      <c r="D200" s="106">
        <f t="shared" ref="D200:G200" si="78">IF(D90=1,1,D90*0.9)</f>
        <v>1</v>
      </c>
      <c r="E200" s="106">
        <f t="shared" si="78"/>
        <v>1</v>
      </c>
      <c r="F200" s="106">
        <f t="shared" si="78"/>
        <v>1</v>
      </c>
      <c r="G200" s="106">
        <f t="shared" si="78"/>
        <v>1</v>
      </c>
      <c r="H200" s="93">
        <v>0.9</v>
      </c>
    </row>
    <row r="201" spans="2:8" x14ac:dyDescent="0.25">
      <c r="C201" s="32" t="s">
        <v>130</v>
      </c>
      <c r="D201" s="106">
        <f t="shared" ref="D201:G201" si="79">IF(D91=1,1,D91*0.9)</f>
        <v>1</v>
      </c>
      <c r="E201" s="106">
        <f t="shared" si="79"/>
        <v>1.3320000000000001</v>
      </c>
      <c r="F201" s="106">
        <f t="shared" si="79"/>
        <v>1</v>
      </c>
      <c r="G201" s="106">
        <f t="shared" si="79"/>
        <v>1</v>
      </c>
      <c r="H201" s="93">
        <v>0.9</v>
      </c>
    </row>
    <row r="202" spans="2:8" x14ac:dyDescent="0.25">
      <c r="C202" s="32" t="s">
        <v>131</v>
      </c>
      <c r="D202" s="106">
        <f t="shared" ref="D202:G202" si="80">IF(D92=1,1,D92*0.9)</f>
        <v>1</v>
      </c>
      <c r="E202" s="106">
        <f t="shared" si="80"/>
        <v>2.556</v>
      </c>
      <c r="F202" s="106">
        <f t="shared" si="80"/>
        <v>1</v>
      </c>
      <c r="G202" s="106">
        <f t="shared" si="80"/>
        <v>1</v>
      </c>
      <c r="H202" s="93">
        <v>0.9</v>
      </c>
    </row>
    <row r="203" spans="2:8" x14ac:dyDescent="0.25">
      <c r="C203" s="32" t="s">
        <v>132</v>
      </c>
      <c r="D203" s="106">
        <f t="shared" ref="D203:G203" si="81">IF(D93=1,1,D93*0.9)</f>
        <v>1</v>
      </c>
      <c r="E203" s="106">
        <f t="shared" si="81"/>
        <v>12.96</v>
      </c>
      <c r="F203" s="106">
        <f t="shared" si="81"/>
        <v>3.3210000000000002</v>
      </c>
      <c r="G203" s="106">
        <f t="shared" si="81"/>
        <v>3.3210000000000002</v>
      </c>
      <c r="H203" s="93">
        <v>0.9</v>
      </c>
    </row>
    <row r="204" spans="2:8" x14ac:dyDescent="0.25">
      <c r="B204" s="28" t="s">
        <v>89</v>
      </c>
      <c r="C204" s="32" t="s">
        <v>129</v>
      </c>
      <c r="D204" s="106">
        <f t="shared" ref="D204:G204" si="82">IF(D94=1,1,D94*0.9)</f>
        <v>1</v>
      </c>
      <c r="E204" s="106">
        <f t="shared" si="82"/>
        <v>1</v>
      </c>
      <c r="F204" s="106">
        <f t="shared" si="82"/>
        <v>1</v>
      </c>
      <c r="G204" s="106">
        <f t="shared" si="82"/>
        <v>1</v>
      </c>
      <c r="H204" s="93">
        <v>0.9</v>
      </c>
    </row>
    <row r="205" spans="2:8" x14ac:dyDescent="0.25">
      <c r="C205" s="32" t="s">
        <v>130</v>
      </c>
      <c r="D205" s="106">
        <f t="shared" ref="D205:G205" si="83">IF(D95=1,1,D95*0.9)</f>
        <v>1</v>
      </c>
      <c r="E205" s="106">
        <f t="shared" si="83"/>
        <v>1.3320000000000001</v>
      </c>
      <c r="F205" s="106">
        <f t="shared" si="83"/>
        <v>1</v>
      </c>
      <c r="G205" s="106">
        <f t="shared" si="83"/>
        <v>1</v>
      </c>
      <c r="H205" s="93">
        <v>0.9</v>
      </c>
    </row>
    <row r="206" spans="2:8" x14ac:dyDescent="0.25">
      <c r="C206" s="32" t="s">
        <v>131</v>
      </c>
      <c r="D206" s="106">
        <f t="shared" ref="D206:G206" si="84">IF(D96=1,1,D96*0.9)</f>
        <v>1</v>
      </c>
      <c r="E206" s="106">
        <f t="shared" si="84"/>
        <v>2.556</v>
      </c>
      <c r="F206" s="106">
        <f t="shared" si="84"/>
        <v>1</v>
      </c>
      <c r="G206" s="106">
        <f t="shared" si="84"/>
        <v>1</v>
      </c>
      <c r="H206" s="93">
        <v>0.9</v>
      </c>
    </row>
    <row r="207" spans="2:8" x14ac:dyDescent="0.25">
      <c r="C207" s="32" t="s">
        <v>132</v>
      </c>
      <c r="D207" s="106">
        <f t="shared" ref="D207:G207" si="85">IF(D97=1,1,D97*0.9)</f>
        <v>1</v>
      </c>
      <c r="E207" s="106">
        <f t="shared" si="85"/>
        <v>12.96</v>
      </c>
      <c r="F207" s="106">
        <f t="shared" si="85"/>
        <v>3.3210000000000002</v>
      </c>
      <c r="G207" s="106">
        <f t="shared" si="85"/>
        <v>3.3210000000000002</v>
      </c>
      <c r="H207" s="93">
        <v>0.9</v>
      </c>
    </row>
    <row r="208" spans="2:8" x14ac:dyDescent="0.25">
      <c r="B208" s="28" t="s">
        <v>92</v>
      </c>
      <c r="C208" s="32" t="s">
        <v>129</v>
      </c>
      <c r="D208" s="106">
        <f t="shared" ref="D208:G208" si="86">IF(D98=1,1,D98*0.9)</f>
        <v>1</v>
      </c>
      <c r="E208" s="106">
        <f t="shared" si="86"/>
        <v>1</v>
      </c>
      <c r="F208" s="106">
        <f t="shared" si="86"/>
        <v>1</v>
      </c>
      <c r="G208" s="106">
        <f t="shared" si="86"/>
        <v>1</v>
      </c>
      <c r="H208" s="93">
        <v>0.9</v>
      </c>
    </row>
    <row r="209" spans="1:9" x14ac:dyDescent="0.25">
      <c r="C209" s="32" t="s">
        <v>130</v>
      </c>
      <c r="D209" s="106">
        <f t="shared" ref="D209:G209" si="87">IF(D99=1,1,D99*0.9)</f>
        <v>1</v>
      </c>
      <c r="E209" s="106">
        <f t="shared" si="87"/>
        <v>1.3320000000000001</v>
      </c>
      <c r="F209" s="106">
        <f t="shared" si="87"/>
        <v>1</v>
      </c>
      <c r="G209" s="106">
        <f t="shared" si="87"/>
        <v>1</v>
      </c>
      <c r="H209" s="93">
        <v>0.9</v>
      </c>
    </row>
    <row r="210" spans="1:9" x14ac:dyDescent="0.25">
      <c r="C210" s="32" t="s">
        <v>131</v>
      </c>
      <c r="D210" s="106">
        <f t="shared" ref="D210:G210" si="88">IF(D100=1,1,D100*0.9)</f>
        <v>1</v>
      </c>
      <c r="E210" s="106">
        <f t="shared" si="88"/>
        <v>2.556</v>
      </c>
      <c r="F210" s="106">
        <f t="shared" si="88"/>
        <v>1</v>
      </c>
      <c r="G210" s="106">
        <f t="shared" si="88"/>
        <v>1</v>
      </c>
      <c r="H210" s="93">
        <v>0.9</v>
      </c>
    </row>
    <row r="211" spans="1:9" x14ac:dyDescent="0.25">
      <c r="C211" s="32" t="s">
        <v>132</v>
      </c>
      <c r="D211" s="106">
        <f t="shared" ref="D211:G211" si="89">IF(D101=1,1,D101*0.9)</f>
        <v>1</v>
      </c>
      <c r="E211" s="106">
        <f t="shared" si="89"/>
        <v>12.96</v>
      </c>
      <c r="F211" s="106">
        <f t="shared" si="89"/>
        <v>3.3210000000000002</v>
      </c>
      <c r="G211" s="106">
        <f t="shared" si="89"/>
        <v>3.3210000000000002</v>
      </c>
      <c r="H211" s="93">
        <v>0.9</v>
      </c>
    </row>
    <row r="213" spans="1:9" ht="13" x14ac:dyDescent="0.3">
      <c r="A213" s="79" t="s">
        <v>277</v>
      </c>
      <c r="B213" s="80"/>
      <c r="C213" s="80"/>
      <c r="D213" s="80"/>
      <c r="E213" s="80"/>
      <c r="F213" s="80"/>
      <c r="G213" s="80"/>
      <c r="H213" s="80"/>
    </row>
    <row r="214" spans="1:9" ht="26" x14ac:dyDescent="0.3">
      <c r="A214" s="93" t="s">
        <v>87</v>
      </c>
      <c r="B214" s="97" t="s">
        <v>132</v>
      </c>
      <c r="C214" s="81" t="s">
        <v>276</v>
      </c>
      <c r="D214" s="83" t="s">
        <v>109</v>
      </c>
      <c r="E214" s="83" t="s">
        <v>96</v>
      </c>
      <c r="F214" s="83" t="s">
        <v>97</v>
      </c>
      <c r="G214" s="83" t="s">
        <v>98</v>
      </c>
      <c r="H214" s="96" t="s">
        <v>99</v>
      </c>
    </row>
    <row r="215" spans="1:9" ht="13" x14ac:dyDescent="0.3">
      <c r="A215" s="30"/>
      <c r="C215" s="32" t="s">
        <v>129</v>
      </c>
      <c r="D215" s="106">
        <f>IF(D105=1,1,D105*0.9)</f>
        <v>1</v>
      </c>
      <c r="E215" s="106">
        <f t="shared" ref="E215:G215" si="90">IF(E105=1,1,E105*0.9)</f>
        <v>1</v>
      </c>
      <c r="F215" s="106">
        <f t="shared" si="90"/>
        <v>1</v>
      </c>
      <c r="G215" s="106">
        <f t="shared" si="90"/>
        <v>1</v>
      </c>
      <c r="H215" s="93">
        <v>0.9</v>
      </c>
    </row>
    <row r="216" spans="1:9" x14ac:dyDescent="0.25">
      <c r="C216" s="32" t="s">
        <v>130</v>
      </c>
      <c r="D216" s="106">
        <f t="shared" ref="D216:G216" si="91">IF(D106=1,1,D106*0.9)</f>
        <v>1.1340000000000001</v>
      </c>
      <c r="E216" s="106">
        <f t="shared" si="91"/>
        <v>1.1340000000000001</v>
      </c>
      <c r="F216" s="106">
        <f t="shared" si="91"/>
        <v>1</v>
      </c>
      <c r="G216" s="106">
        <f t="shared" si="91"/>
        <v>1</v>
      </c>
      <c r="H216" s="93">
        <v>0.9</v>
      </c>
    </row>
    <row r="217" spans="1:9" x14ac:dyDescent="0.25">
      <c r="C217" s="32" t="s">
        <v>131</v>
      </c>
      <c r="D217" s="106">
        <f t="shared" ref="D217:G217" si="92">IF(D107=1,1,D107*0.9)</f>
        <v>1.512</v>
      </c>
      <c r="E217" s="106">
        <f t="shared" si="92"/>
        <v>1.512</v>
      </c>
      <c r="F217" s="106">
        <f t="shared" si="92"/>
        <v>1</v>
      </c>
      <c r="G217" s="106">
        <f t="shared" si="92"/>
        <v>1</v>
      </c>
      <c r="H217" s="93">
        <v>0.9</v>
      </c>
    </row>
    <row r="218" spans="1:9" x14ac:dyDescent="0.25">
      <c r="C218" s="32" t="s">
        <v>132</v>
      </c>
      <c r="D218" s="106">
        <f t="shared" ref="D218:G218" si="93">IF(D108=1,1,D108*0.9)</f>
        <v>2.3849999999999998</v>
      </c>
      <c r="E218" s="106">
        <f t="shared" si="93"/>
        <v>2.3849999999999998</v>
      </c>
      <c r="F218" s="106">
        <f t="shared" si="93"/>
        <v>1.863</v>
      </c>
      <c r="G218" s="106">
        <f t="shared" si="93"/>
        <v>1.863</v>
      </c>
      <c r="H218" s="93">
        <v>0.9</v>
      </c>
    </row>
    <row r="220" spans="1:9" s="108" customFormat="1" ht="13" x14ac:dyDescent="0.3">
      <c r="A220" s="107" t="s">
        <v>239</v>
      </c>
      <c r="H220" s="107"/>
    </row>
    <row r="221" spans="1:9" ht="13" x14ac:dyDescent="0.3">
      <c r="A221" s="79" t="s">
        <v>264</v>
      </c>
      <c r="B221" s="80"/>
      <c r="C221" s="80"/>
      <c r="D221" s="80"/>
      <c r="E221" s="80"/>
      <c r="F221" s="80"/>
      <c r="G221" s="80"/>
      <c r="H221" s="80"/>
      <c r="I221" s="80"/>
    </row>
    <row r="222" spans="1:9" ht="13" x14ac:dyDescent="0.3">
      <c r="A222" s="93" t="s">
        <v>226</v>
      </c>
      <c r="B222" s="42" t="s">
        <v>265</v>
      </c>
      <c r="C222" s="42" t="s">
        <v>266</v>
      </c>
      <c r="D222" s="83" t="s">
        <v>109</v>
      </c>
      <c r="E222" s="83" t="s">
        <v>96</v>
      </c>
      <c r="F222" s="83" t="s">
        <v>97</v>
      </c>
      <c r="G222" s="83" t="s">
        <v>98</v>
      </c>
      <c r="H222" s="83" t="s">
        <v>99</v>
      </c>
      <c r="I222" s="94"/>
    </row>
    <row r="223" spans="1:9" ht="13" x14ac:dyDescent="0.3">
      <c r="A223" s="30"/>
      <c r="B223" s="28" t="s">
        <v>87</v>
      </c>
      <c r="C223" s="32" t="s">
        <v>9</v>
      </c>
      <c r="D223" s="106">
        <f>IF(D3=1,1,D3*1.1)</f>
        <v>1</v>
      </c>
      <c r="E223" s="106">
        <f t="shared" ref="E223:H223" si="94">IF(E3=1,1,E3*1.1)</f>
        <v>1</v>
      </c>
      <c r="F223" s="106">
        <f t="shared" si="94"/>
        <v>1</v>
      </c>
      <c r="G223" s="106">
        <f t="shared" si="94"/>
        <v>1</v>
      </c>
      <c r="H223" s="106">
        <f t="shared" si="94"/>
        <v>1</v>
      </c>
      <c r="I223" s="93"/>
    </row>
    <row r="224" spans="1:9" x14ac:dyDescent="0.25">
      <c r="C224" s="32" t="s">
        <v>267</v>
      </c>
      <c r="D224" s="106">
        <f t="shared" ref="D224:H224" si="95">IF(D4=1,1,D4*1.1)</f>
        <v>1</v>
      </c>
      <c r="E224" s="106">
        <f t="shared" si="95"/>
        <v>1.837</v>
      </c>
      <c r="F224" s="106">
        <f t="shared" si="95"/>
        <v>1.837</v>
      </c>
      <c r="G224" s="106">
        <f t="shared" si="95"/>
        <v>1.837</v>
      </c>
      <c r="H224" s="106">
        <f t="shared" si="95"/>
        <v>1.837</v>
      </c>
      <c r="I224" s="93"/>
    </row>
    <row r="225" spans="2:9" x14ac:dyDescent="0.25">
      <c r="C225" s="32" t="s">
        <v>268</v>
      </c>
      <c r="D225" s="106">
        <f t="shared" ref="D225:H225" si="96">IF(D5=1,1,D5*1.1)</f>
        <v>1</v>
      </c>
      <c r="E225" s="106">
        <f t="shared" si="96"/>
        <v>2.6179999999999999</v>
      </c>
      <c r="F225" s="106">
        <f t="shared" si="96"/>
        <v>2.6179999999999999</v>
      </c>
      <c r="G225" s="106">
        <f t="shared" si="96"/>
        <v>2.6179999999999999</v>
      </c>
      <c r="H225" s="106">
        <f t="shared" si="96"/>
        <v>2.6179999999999999</v>
      </c>
      <c r="I225" s="93"/>
    </row>
    <row r="226" spans="2:9" x14ac:dyDescent="0.25">
      <c r="C226" s="32" t="s">
        <v>269</v>
      </c>
      <c r="D226" s="106">
        <f t="shared" ref="D226:H226" si="97">IF(D6=1,1,D6*1.1)</f>
        <v>1</v>
      </c>
      <c r="E226" s="106">
        <f t="shared" si="97"/>
        <v>6.963000000000001</v>
      </c>
      <c r="F226" s="106">
        <f t="shared" si="97"/>
        <v>6.963000000000001</v>
      </c>
      <c r="G226" s="106">
        <f t="shared" si="97"/>
        <v>6.963000000000001</v>
      </c>
      <c r="H226" s="106">
        <f t="shared" si="97"/>
        <v>6.963000000000001</v>
      </c>
      <c r="I226" s="93"/>
    </row>
    <row r="227" spans="2:9" x14ac:dyDescent="0.25">
      <c r="B227" s="28" t="s">
        <v>88</v>
      </c>
      <c r="C227" s="32" t="s">
        <v>9</v>
      </c>
      <c r="D227" s="106">
        <f t="shared" ref="D227:H227" si="98">IF(D7=1,1,D7*1.1)</f>
        <v>1</v>
      </c>
      <c r="E227" s="106">
        <f t="shared" si="98"/>
        <v>1</v>
      </c>
      <c r="F227" s="106">
        <f t="shared" si="98"/>
        <v>1</v>
      </c>
      <c r="G227" s="106">
        <f t="shared" si="98"/>
        <v>1</v>
      </c>
      <c r="H227" s="106">
        <f t="shared" si="98"/>
        <v>1</v>
      </c>
      <c r="I227" s="93"/>
    </row>
    <row r="228" spans="2:9" x14ac:dyDescent="0.25">
      <c r="C228" s="32" t="s">
        <v>267</v>
      </c>
      <c r="D228" s="106">
        <f t="shared" ref="D228:H228" si="99">IF(D8=1,1,D8*1.1)</f>
        <v>1</v>
      </c>
      <c r="E228" s="106">
        <f t="shared" si="99"/>
        <v>1.7050000000000003</v>
      </c>
      <c r="F228" s="106">
        <f t="shared" si="99"/>
        <v>1.7050000000000003</v>
      </c>
      <c r="G228" s="106">
        <f t="shared" si="99"/>
        <v>1.7050000000000003</v>
      </c>
      <c r="H228" s="106">
        <f t="shared" si="99"/>
        <v>1.7050000000000003</v>
      </c>
      <c r="I228" s="93"/>
    </row>
    <row r="229" spans="2:9" x14ac:dyDescent="0.25">
      <c r="C229" s="32" t="s">
        <v>268</v>
      </c>
      <c r="D229" s="106">
        <f t="shared" ref="D229:H229" si="100">IF(D9=1,1,D9*1.1)</f>
        <v>1</v>
      </c>
      <c r="E229" s="106">
        <f t="shared" si="100"/>
        <v>2.3980000000000006</v>
      </c>
      <c r="F229" s="106">
        <f t="shared" si="100"/>
        <v>2.3980000000000006</v>
      </c>
      <c r="G229" s="106">
        <f t="shared" si="100"/>
        <v>2.3980000000000006</v>
      </c>
      <c r="H229" s="106">
        <f t="shared" si="100"/>
        <v>2.3980000000000006</v>
      </c>
      <c r="I229" s="93"/>
    </row>
    <row r="230" spans="2:9" x14ac:dyDescent="0.25">
      <c r="C230" s="32" t="s">
        <v>269</v>
      </c>
      <c r="D230" s="106">
        <f t="shared" ref="D230:H230" si="101">IF(D10=1,1,D10*1.1)</f>
        <v>1</v>
      </c>
      <c r="E230" s="106">
        <f t="shared" si="101"/>
        <v>7.0289999999999999</v>
      </c>
      <c r="F230" s="106">
        <f t="shared" si="101"/>
        <v>7.0289999999999999</v>
      </c>
      <c r="G230" s="106">
        <f t="shared" si="101"/>
        <v>7.0289999999999999</v>
      </c>
      <c r="H230" s="106">
        <f t="shared" si="101"/>
        <v>7.0289999999999999</v>
      </c>
      <c r="I230" s="93"/>
    </row>
    <row r="231" spans="2:9" x14ac:dyDescent="0.25">
      <c r="B231" s="28" t="s">
        <v>90</v>
      </c>
      <c r="C231" s="32" t="s">
        <v>9</v>
      </c>
      <c r="D231" s="106">
        <f t="shared" ref="D231:H231" si="102">IF(D11=1,1,D11*1.1)</f>
        <v>1</v>
      </c>
      <c r="E231" s="106">
        <f t="shared" si="102"/>
        <v>1</v>
      </c>
      <c r="F231" s="106">
        <f t="shared" si="102"/>
        <v>1</v>
      </c>
      <c r="G231" s="106">
        <f t="shared" si="102"/>
        <v>1</v>
      </c>
      <c r="H231" s="106">
        <f t="shared" si="102"/>
        <v>1</v>
      </c>
      <c r="I231" s="93"/>
    </row>
    <row r="232" spans="2:9" x14ac:dyDescent="0.25">
      <c r="C232" s="32" t="s">
        <v>267</v>
      </c>
      <c r="D232" s="106">
        <f t="shared" ref="D232:H232" si="103">IF(D12=1,1,D12*1.1)</f>
        <v>1</v>
      </c>
      <c r="E232" s="106">
        <f t="shared" si="103"/>
        <v>1</v>
      </c>
      <c r="F232" s="106">
        <f t="shared" si="103"/>
        <v>1</v>
      </c>
      <c r="G232" s="106">
        <f t="shared" si="103"/>
        <v>1</v>
      </c>
      <c r="H232" s="106">
        <f t="shared" si="103"/>
        <v>1</v>
      </c>
      <c r="I232" s="93"/>
    </row>
    <row r="233" spans="2:9" x14ac:dyDescent="0.25">
      <c r="C233" s="32" t="s">
        <v>268</v>
      </c>
      <c r="D233" s="106">
        <f t="shared" ref="D233:H233" si="104">IF(D13=1,1,D13*1.1)</f>
        <v>1</v>
      </c>
      <c r="E233" s="106">
        <f t="shared" si="104"/>
        <v>3.0690000000000004</v>
      </c>
      <c r="F233" s="106">
        <f t="shared" si="104"/>
        <v>3.0690000000000004</v>
      </c>
      <c r="G233" s="106">
        <f t="shared" si="104"/>
        <v>3.0690000000000004</v>
      </c>
      <c r="H233" s="106">
        <f t="shared" si="104"/>
        <v>3.0690000000000004</v>
      </c>
      <c r="I233" s="93"/>
    </row>
    <row r="234" spans="2:9" x14ac:dyDescent="0.25">
      <c r="C234" s="32" t="s">
        <v>269</v>
      </c>
      <c r="D234" s="106">
        <f t="shared" ref="D234:H234" si="105">IF(D14=1,1,D14*1.1)</f>
        <v>1</v>
      </c>
      <c r="E234" s="106">
        <f t="shared" si="105"/>
        <v>6.6110000000000007</v>
      </c>
      <c r="F234" s="106">
        <f t="shared" si="105"/>
        <v>6.6110000000000007</v>
      </c>
      <c r="G234" s="106">
        <f t="shared" si="105"/>
        <v>6.6110000000000007</v>
      </c>
      <c r="H234" s="106">
        <f t="shared" si="105"/>
        <v>6.6110000000000007</v>
      </c>
      <c r="I234" s="93"/>
    </row>
    <row r="235" spans="2:9" x14ac:dyDescent="0.25">
      <c r="B235" s="28" t="s">
        <v>91</v>
      </c>
      <c r="C235" s="32" t="s">
        <v>9</v>
      </c>
      <c r="D235" s="106">
        <f t="shared" ref="D235:H235" si="106">IF(D15=1,1,D15*1.1)</f>
        <v>1</v>
      </c>
      <c r="E235" s="106">
        <f t="shared" si="106"/>
        <v>1</v>
      </c>
      <c r="F235" s="106">
        <f t="shared" si="106"/>
        <v>1</v>
      </c>
      <c r="G235" s="106">
        <f t="shared" si="106"/>
        <v>1</v>
      </c>
      <c r="H235" s="106">
        <f t="shared" si="106"/>
        <v>1</v>
      </c>
      <c r="I235" s="93"/>
    </row>
    <row r="236" spans="2:9" x14ac:dyDescent="0.25">
      <c r="C236" s="32" t="s">
        <v>267</v>
      </c>
      <c r="D236" s="106">
        <f t="shared" ref="D236:H236" si="107">IF(D16=1,1,D16*1.1)</f>
        <v>1</v>
      </c>
      <c r="E236" s="106">
        <f t="shared" si="107"/>
        <v>1</v>
      </c>
      <c r="F236" s="106">
        <f t="shared" si="107"/>
        <v>1</v>
      </c>
      <c r="G236" s="106">
        <f t="shared" si="107"/>
        <v>1</v>
      </c>
      <c r="H236" s="106">
        <f t="shared" si="107"/>
        <v>1</v>
      </c>
      <c r="I236" s="93"/>
    </row>
    <row r="237" spans="2:9" x14ac:dyDescent="0.25">
      <c r="C237" s="32" t="s">
        <v>268</v>
      </c>
      <c r="D237" s="106">
        <f t="shared" ref="D237:H237" si="108">IF(D17=1,1,D17*1.1)</f>
        <v>1</v>
      </c>
      <c r="E237" s="106">
        <f t="shared" si="108"/>
        <v>1</v>
      </c>
      <c r="F237" s="106">
        <f t="shared" si="108"/>
        <v>1</v>
      </c>
      <c r="G237" s="106">
        <f t="shared" si="108"/>
        <v>1</v>
      </c>
      <c r="H237" s="106">
        <f t="shared" si="108"/>
        <v>1</v>
      </c>
      <c r="I237" s="93"/>
    </row>
    <row r="238" spans="2:9" x14ac:dyDescent="0.25">
      <c r="C238" s="32" t="s">
        <v>269</v>
      </c>
      <c r="D238" s="106">
        <f t="shared" ref="D238:H238" si="109">IF(D18=1,1,D18*1.1)</f>
        <v>1</v>
      </c>
      <c r="E238" s="106">
        <f t="shared" si="109"/>
        <v>1</v>
      </c>
      <c r="F238" s="106">
        <f t="shared" si="109"/>
        <v>1</v>
      </c>
      <c r="G238" s="106">
        <f t="shared" si="109"/>
        <v>1</v>
      </c>
      <c r="H238" s="106">
        <f t="shared" si="109"/>
        <v>1</v>
      </c>
      <c r="I238" s="93"/>
    </row>
    <row r="239" spans="2:9" x14ac:dyDescent="0.25">
      <c r="B239" s="28" t="s">
        <v>89</v>
      </c>
      <c r="C239" s="32" t="s">
        <v>9</v>
      </c>
      <c r="D239" s="106">
        <f t="shared" ref="D239:H239" si="110">IF(D19=1,1,D19*1.1)</f>
        <v>1</v>
      </c>
      <c r="E239" s="106">
        <f t="shared" si="110"/>
        <v>1</v>
      </c>
      <c r="F239" s="106">
        <f t="shared" si="110"/>
        <v>1</v>
      </c>
      <c r="G239" s="106">
        <f t="shared" si="110"/>
        <v>1</v>
      </c>
      <c r="H239" s="106">
        <f t="shared" si="110"/>
        <v>1</v>
      </c>
      <c r="I239" s="93"/>
    </row>
    <row r="240" spans="2:9" x14ac:dyDescent="0.25">
      <c r="C240" s="32" t="s">
        <v>267</v>
      </c>
      <c r="D240" s="106">
        <f t="shared" ref="D240:H240" si="111">IF(D20=1,1,D20*1.1)</f>
        <v>1</v>
      </c>
      <c r="E240" s="106">
        <f t="shared" si="111"/>
        <v>1</v>
      </c>
      <c r="F240" s="106">
        <f t="shared" si="111"/>
        <v>1</v>
      </c>
      <c r="G240" s="106">
        <f t="shared" si="111"/>
        <v>1</v>
      </c>
      <c r="H240" s="106">
        <f t="shared" si="111"/>
        <v>1</v>
      </c>
      <c r="I240" s="93"/>
    </row>
    <row r="241" spans="1:9" x14ac:dyDescent="0.25">
      <c r="C241" s="32" t="s">
        <v>268</v>
      </c>
      <c r="D241" s="106">
        <f t="shared" ref="D241:H241" si="112">IF(D21=1,1,D21*1.1)</f>
        <v>1</v>
      </c>
      <c r="E241" s="106">
        <f t="shared" si="112"/>
        <v>2.0460000000000003</v>
      </c>
      <c r="F241" s="106">
        <f t="shared" si="112"/>
        <v>2.0460000000000003</v>
      </c>
      <c r="G241" s="106">
        <f t="shared" si="112"/>
        <v>2.0460000000000003</v>
      </c>
      <c r="H241" s="106">
        <f t="shared" si="112"/>
        <v>2.0460000000000003</v>
      </c>
      <c r="I241" s="93"/>
    </row>
    <row r="242" spans="1:9" x14ac:dyDescent="0.25">
      <c r="C242" s="32" t="s">
        <v>269</v>
      </c>
      <c r="D242" s="106">
        <f t="shared" ref="D242:H242" si="113">IF(D22=1,1,D22*1.1)</f>
        <v>1</v>
      </c>
      <c r="E242" s="106">
        <f t="shared" si="113"/>
        <v>3.3109999999999999</v>
      </c>
      <c r="F242" s="106">
        <f t="shared" si="113"/>
        <v>3.3109999999999999</v>
      </c>
      <c r="G242" s="106">
        <f t="shared" si="113"/>
        <v>3.3109999999999999</v>
      </c>
      <c r="H242" s="106">
        <f t="shared" si="113"/>
        <v>3.3109999999999999</v>
      </c>
      <c r="I242" s="93"/>
    </row>
    <row r="243" spans="1:9" x14ac:dyDescent="0.25">
      <c r="B243" s="28" t="s">
        <v>95</v>
      </c>
      <c r="C243" s="32" t="s">
        <v>9</v>
      </c>
      <c r="D243" s="106">
        <f t="shared" ref="D243:H243" si="114">IF(D23=1,1,D23*1.1)</f>
        <v>1</v>
      </c>
      <c r="E243" s="106">
        <f t="shared" si="114"/>
        <v>1</v>
      </c>
      <c r="F243" s="106">
        <f t="shared" si="114"/>
        <v>1</v>
      </c>
      <c r="G243" s="106">
        <f t="shared" si="114"/>
        <v>1</v>
      </c>
      <c r="H243" s="106">
        <f t="shared" si="114"/>
        <v>1</v>
      </c>
      <c r="I243" s="93"/>
    </row>
    <row r="244" spans="1:9" x14ac:dyDescent="0.25">
      <c r="C244" s="32" t="s">
        <v>267</v>
      </c>
      <c r="D244" s="106">
        <f t="shared" ref="D244:H244" si="115">IF(D24=1,1,D24*1.1)</f>
        <v>1</v>
      </c>
      <c r="E244" s="106">
        <f t="shared" si="115"/>
        <v>1</v>
      </c>
      <c r="F244" s="106">
        <f t="shared" si="115"/>
        <v>1</v>
      </c>
      <c r="G244" s="106">
        <f t="shared" si="115"/>
        <v>1</v>
      </c>
      <c r="H244" s="106">
        <f t="shared" si="115"/>
        <v>1</v>
      </c>
      <c r="I244" s="93"/>
    </row>
    <row r="245" spans="1:9" x14ac:dyDescent="0.25">
      <c r="C245" s="32" t="s">
        <v>268</v>
      </c>
      <c r="D245" s="106">
        <f t="shared" ref="D245:H245" si="116">IF(D25=1,1,D25*1.1)</f>
        <v>1</v>
      </c>
      <c r="E245" s="106">
        <f t="shared" si="116"/>
        <v>2.0460000000000003</v>
      </c>
      <c r="F245" s="106">
        <f t="shared" si="116"/>
        <v>2.0460000000000003</v>
      </c>
      <c r="G245" s="106">
        <f t="shared" si="116"/>
        <v>2.0460000000000003</v>
      </c>
      <c r="H245" s="106">
        <f t="shared" si="116"/>
        <v>2.0460000000000003</v>
      </c>
      <c r="I245" s="93"/>
    </row>
    <row r="246" spans="1:9" x14ac:dyDescent="0.25">
      <c r="C246" s="32" t="s">
        <v>269</v>
      </c>
      <c r="D246" s="106">
        <f t="shared" ref="D246:H246" si="117">IF(D26=1,1,D26*1.1)</f>
        <v>1</v>
      </c>
      <c r="E246" s="106">
        <f t="shared" si="117"/>
        <v>3.3109999999999999</v>
      </c>
      <c r="F246" s="106">
        <f t="shared" si="117"/>
        <v>3.3109999999999999</v>
      </c>
      <c r="G246" s="106">
        <f t="shared" si="117"/>
        <v>3.3109999999999999</v>
      </c>
      <c r="H246" s="106">
        <f t="shared" si="117"/>
        <v>3.3109999999999999</v>
      </c>
      <c r="I246" s="93"/>
    </row>
    <row r="248" spans="1:9" ht="13" x14ac:dyDescent="0.3">
      <c r="A248" s="79" t="s">
        <v>278</v>
      </c>
      <c r="B248" s="80"/>
      <c r="C248" s="80"/>
      <c r="D248" s="80"/>
      <c r="E248" s="80"/>
      <c r="F248" s="80"/>
      <c r="G248" s="80"/>
      <c r="H248" s="80"/>
      <c r="I248" s="80"/>
    </row>
    <row r="249" spans="1:9" ht="13" x14ac:dyDescent="0.3">
      <c r="A249" s="93" t="s">
        <v>279</v>
      </c>
      <c r="B249" s="30" t="s">
        <v>265</v>
      </c>
      <c r="C249" s="30" t="s">
        <v>270</v>
      </c>
      <c r="D249" s="83" t="s">
        <v>109</v>
      </c>
      <c r="E249" s="83" t="s">
        <v>96</v>
      </c>
      <c r="F249" s="83" t="s">
        <v>97</v>
      </c>
      <c r="G249" s="83" t="s">
        <v>98</v>
      </c>
      <c r="H249" s="83" t="s">
        <v>99</v>
      </c>
      <c r="I249" s="94"/>
    </row>
    <row r="250" spans="1:9" ht="13" x14ac:dyDescent="0.3">
      <c r="A250" s="30"/>
      <c r="B250" s="28" t="s">
        <v>87</v>
      </c>
      <c r="C250" s="32" t="s">
        <v>9</v>
      </c>
      <c r="D250" s="106">
        <f>IF(D30=1,1,D30*1.1)</f>
        <v>1</v>
      </c>
      <c r="E250" s="106">
        <f t="shared" ref="E250:H250" si="118">IF(E30=1,1,E30*1.1)</f>
        <v>1</v>
      </c>
      <c r="F250" s="106">
        <f t="shared" si="118"/>
        <v>1</v>
      </c>
      <c r="G250" s="106">
        <f t="shared" si="118"/>
        <v>1</v>
      </c>
      <c r="H250" s="106">
        <f t="shared" si="118"/>
        <v>1</v>
      </c>
      <c r="I250" s="95"/>
    </row>
    <row r="251" spans="1:9" x14ac:dyDescent="0.25">
      <c r="C251" s="32" t="s">
        <v>267</v>
      </c>
      <c r="D251" s="106">
        <f t="shared" ref="D251:H251" si="119">IF(D31=1,1,D31*1.1)</f>
        <v>1</v>
      </c>
      <c r="E251" s="106">
        <f t="shared" si="119"/>
        <v>1.7600000000000002</v>
      </c>
      <c r="F251" s="106">
        <f t="shared" si="119"/>
        <v>1.7600000000000002</v>
      </c>
      <c r="G251" s="106">
        <f t="shared" si="119"/>
        <v>1.7600000000000002</v>
      </c>
      <c r="H251" s="106">
        <f t="shared" si="119"/>
        <v>1.7600000000000002</v>
      </c>
      <c r="I251" s="93"/>
    </row>
    <row r="252" spans="1:9" x14ac:dyDescent="0.25">
      <c r="C252" s="32" t="s">
        <v>209</v>
      </c>
      <c r="D252" s="106">
        <f t="shared" ref="D252:H252" si="120">IF(D32=1,1,D32*1.1)</f>
        <v>1</v>
      </c>
      <c r="E252" s="106">
        <f t="shared" si="120"/>
        <v>3.7510000000000003</v>
      </c>
      <c r="F252" s="106">
        <f t="shared" si="120"/>
        <v>3.7510000000000003</v>
      </c>
      <c r="G252" s="106">
        <f t="shared" si="120"/>
        <v>3.7510000000000003</v>
      </c>
      <c r="H252" s="106">
        <f t="shared" si="120"/>
        <v>3.7510000000000003</v>
      </c>
      <c r="I252" s="93"/>
    </row>
    <row r="253" spans="1:9" x14ac:dyDescent="0.25">
      <c r="C253" s="32" t="s">
        <v>208</v>
      </c>
      <c r="D253" s="106">
        <f t="shared" ref="D253:H253" si="121">IF(D33=1,1,D33*1.1)</f>
        <v>1</v>
      </c>
      <c r="E253" s="106">
        <f t="shared" si="121"/>
        <v>13.563000000000001</v>
      </c>
      <c r="F253" s="106">
        <f t="shared" si="121"/>
        <v>13.563000000000001</v>
      </c>
      <c r="G253" s="106">
        <f t="shared" si="121"/>
        <v>13.563000000000001</v>
      </c>
      <c r="H253" s="106">
        <f t="shared" si="121"/>
        <v>13.563000000000001</v>
      </c>
      <c r="I253" s="93"/>
    </row>
    <row r="254" spans="1:9" x14ac:dyDescent="0.25">
      <c r="B254" s="28" t="s">
        <v>88</v>
      </c>
      <c r="C254" s="32" t="s">
        <v>9</v>
      </c>
      <c r="D254" s="106">
        <f t="shared" ref="D254:H254" si="122">IF(D34=1,1,D34*1.1)</f>
        <v>1</v>
      </c>
      <c r="E254" s="106">
        <f t="shared" si="122"/>
        <v>1</v>
      </c>
      <c r="F254" s="106">
        <f t="shared" si="122"/>
        <v>1</v>
      </c>
      <c r="G254" s="106">
        <f t="shared" si="122"/>
        <v>1</v>
      </c>
      <c r="H254" s="106">
        <f t="shared" si="122"/>
        <v>1</v>
      </c>
      <c r="I254" s="93"/>
    </row>
    <row r="255" spans="1:9" x14ac:dyDescent="0.25">
      <c r="C255" s="32" t="s">
        <v>267</v>
      </c>
      <c r="D255" s="106">
        <f t="shared" ref="D255:H255" si="123">IF(D35=1,1,D35*1.1)</f>
        <v>1</v>
      </c>
      <c r="E255" s="106">
        <f t="shared" si="123"/>
        <v>2.1120000000000001</v>
      </c>
      <c r="F255" s="106">
        <f t="shared" si="123"/>
        <v>2.1120000000000001</v>
      </c>
      <c r="G255" s="106">
        <f t="shared" si="123"/>
        <v>2.1120000000000001</v>
      </c>
      <c r="H255" s="106">
        <f t="shared" si="123"/>
        <v>2.1120000000000001</v>
      </c>
      <c r="I255" s="93"/>
    </row>
    <row r="256" spans="1:9" x14ac:dyDescent="0.25">
      <c r="C256" s="32" t="s">
        <v>209</v>
      </c>
      <c r="D256" s="106">
        <f t="shared" ref="D256:H256" si="124">IF(D36=1,1,D36*1.1)</f>
        <v>1</v>
      </c>
      <c r="E256" s="106">
        <f t="shared" si="124"/>
        <v>5.1260000000000003</v>
      </c>
      <c r="F256" s="106">
        <f t="shared" si="124"/>
        <v>5.1260000000000003</v>
      </c>
      <c r="G256" s="106">
        <f t="shared" si="124"/>
        <v>5.1260000000000003</v>
      </c>
      <c r="H256" s="106">
        <f t="shared" si="124"/>
        <v>5.1260000000000003</v>
      </c>
      <c r="I256" s="93"/>
    </row>
    <row r="257" spans="2:9" x14ac:dyDescent="0.25">
      <c r="C257" s="32" t="s">
        <v>208</v>
      </c>
      <c r="D257" s="106">
        <f t="shared" ref="D257:H257" si="125">IF(D37=1,1,D37*1.1)</f>
        <v>1</v>
      </c>
      <c r="E257" s="106">
        <f t="shared" si="125"/>
        <v>10.648</v>
      </c>
      <c r="F257" s="106">
        <f t="shared" si="125"/>
        <v>10.648</v>
      </c>
      <c r="G257" s="106">
        <f t="shared" si="125"/>
        <v>10.648</v>
      </c>
      <c r="H257" s="106">
        <f t="shared" si="125"/>
        <v>10.648</v>
      </c>
      <c r="I257" s="93"/>
    </row>
    <row r="258" spans="2:9" x14ac:dyDescent="0.25">
      <c r="B258" s="28" t="s">
        <v>90</v>
      </c>
      <c r="C258" s="32" t="s">
        <v>9</v>
      </c>
      <c r="D258" s="106">
        <f t="shared" ref="D258:H258" si="126">IF(D38=1,1,D38*1.1)</f>
        <v>1</v>
      </c>
      <c r="E258" s="106">
        <f t="shared" si="126"/>
        <v>1</v>
      </c>
      <c r="F258" s="106">
        <f t="shared" si="126"/>
        <v>1</v>
      </c>
      <c r="G258" s="106">
        <f t="shared" si="126"/>
        <v>1</v>
      </c>
      <c r="H258" s="106">
        <f t="shared" si="126"/>
        <v>1</v>
      </c>
      <c r="I258" s="93"/>
    </row>
    <row r="259" spans="2:9" x14ac:dyDescent="0.25">
      <c r="C259" s="32" t="s">
        <v>267</v>
      </c>
      <c r="D259" s="106">
        <f t="shared" ref="D259:H259" si="127">IF(D39=1,1,D39*1.1)</f>
        <v>1</v>
      </c>
      <c r="E259" s="106">
        <f t="shared" si="127"/>
        <v>1</v>
      </c>
      <c r="F259" s="106">
        <f t="shared" si="127"/>
        <v>1</v>
      </c>
      <c r="G259" s="106">
        <f t="shared" si="127"/>
        <v>1</v>
      </c>
      <c r="H259" s="106">
        <f t="shared" si="127"/>
        <v>1</v>
      </c>
      <c r="I259" s="93"/>
    </row>
    <row r="260" spans="2:9" x14ac:dyDescent="0.25">
      <c r="C260" s="32" t="s">
        <v>209</v>
      </c>
      <c r="D260" s="106">
        <f t="shared" ref="D260:H260" si="128">IF(D40=1,1,D40*1.1)</f>
        <v>1</v>
      </c>
      <c r="E260" s="106">
        <f t="shared" si="128"/>
        <v>2.8380000000000005</v>
      </c>
      <c r="F260" s="106">
        <f t="shared" si="128"/>
        <v>2.8380000000000005</v>
      </c>
      <c r="G260" s="106">
        <f t="shared" si="128"/>
        <v>2.8380000000000005</v>
      </c>
      <c r="H260" s="106">
        <f t="shared" si="128"/>
        <v>2.8380000000000005</v>
      </c>
      <c r="I260" s="93"/>
    </row>
    <row r="261" spans="2:9" x14ac:dyDescent="0.25">
      <c r="C261" s="32" t="s">
        <v>208</v>
      </c>
      <c r="D261" s="106">
        <f t="shared" ref="D261:H261" si="129">IF(D41=1,1,D41*1.1)</f>
        <v>1</v>
      </c>
      <c r="E261" s="106">
        <f t="shared" si="129"/>
        <v>10.593000000000002</v>
      </c>
      <c r="F261" s="106">
        <f t="shared" si="129"/>
        <v>10.593000000000002</v>
      </c>
      <c r="G261" s="106">
        <f t="shared" si="129"/>
        <v>10.593000000000002</v>
      </c>
      <c r="H261" s="106">
        <f t="shared" si="129"/>
        <v>10.593000000000002</v>
      </c>
      <c r="I261" s="93"/>
    </row>
    <row r="262" spans="2:9" x14ac:dyDescent="0.25">
      <c r="B262" s="28" t="s">
        <v>91</v>
      </c>
      <c r="C262" s="32" t="s">
        <v>9</v>
      </c>
      <c r="D262" s="106">
        <f t="shared" ref="D262:H262" si="130">IF(D42=1,1,D42*1.1)</f>
        <v>1</v>
      </c>
      <c r="E262" s="106">
        <f t="shared" si="130"/>
        <v>1</v>
      </c>
      <c r="F262" s="106">
        <f t="shared" si="130"/>
        <v>1</v>
      </c>
      <c r="G262" s="106">
        <f t="shared" si="130"/>
        <v>1</v>
      </c>
      <c r="H262" s="106">
        <f t="shared" si="130"/>
        <v>1</v>
      </c>
      <c r="I262" s="93"/>
    </row>
    <row r="263" spans="2:9" x14ac:dyDescent="0.25">
      <c r="C263" s="32" t="s">
        <v>267</v>
      </c>
      <c r="D263" s="106">
        <f t="shared" ref="D263:H263" si="131">IF(D43=1,1,D43*1.1)</f>
        <v>1</v>
      </c>
      <c r="E263" s="106">
        <f t="shared" si="131"/>
        <v>1</v>
      </c>
      <c r="F263" s="106">
        <f t="shared" si="131"/>
        <v>1</v>
      </c>
      <c r="G263" s="106">
        <f t="shared" si="131"/>
        <v>1</v>
      </c>
      <c r="H263" s="106">
        <f t="shared" si="131"/>
        <v>1</v>
      </c>
      <c r="I263" s="93"/>
    </row>
    <row r="264" spans="2:9" x14ac:dyDescent="0.25">
      <c r="C264" s="32" t="s">
        <v>209</v>
      </c>
      <c r="D264" s="106">
        <f t="shared" ref="D264:H264" si="132">IF(D44=1,1,D44*1.1)</f>
        <v>1</v>
      </c>
      <c r="E264" s="106">
        <f t="shared" si="132"/>
        <v>1</v>
      </c>
      <c r="F264" s="106">
        <f t="shared" si="132"/>
        <v>1</v>
      </c>
      <c r="G264" s="106">
        <f t="shared" si="132"/>
        <v>1</v>
      </c>
      <c r="H264" s="106">
        <f t="shared" si="132"/>
        <v>1</v>
      </c>
      <c r="I264" s="93"/>
    </row>
    <row r="265" spans="2:9" x14ac:dyDescent="0.25">
      <c r="C265" s="32" t="s">
        <v>208</v>
      </c>
      <c r="D265" s="106">
        <f t="shared" ref="D265:H265" si="133">IF(D45=1,1,D45*1.1)</f>
        <v>1</v>
      </c>
      <c r="E265" s="106">
        <f t="shared" si="133"/>
        <v>1</v>
      </c>
      <c r="F265" s="106">
        <f t="shared" si="133"/>
        <v>1</v>
      </c>
      <c r="G265" s="106">
        <f t="shared" si="133"/>
        <v>1</v>
      </c>
      <c r="H265" s="106">
        <f t="shared" si="133"/>
        <v>1</v>
      </c>
      <c r="I265" s="93"/>
    </row>
    <row r="266" spans="2:9" x14ac:dyDescent="0.25">
      <c r="B266" s="28" t="s">
        <v>89</v>
      </c>
      <c r="C266" s="32" t="s">
        <v>9</v>
      </c>
      <c r="D266" s="106">
        <f t="shared" ref="D266:H266" si="134">IF(D46=1,1,D46*1.1)</f>
        <v>1</v>
      </c>
      <c r="E266" s="106">
        <f t="shared" si="134"/>
        <v>1</v>
      </c>
      <c r="F266" s="106">
        <f t="shared" si="134"/>
        <v>1</v>
      </c>
      <c r="G266" s="106">
        <f t="shared" si="134"/>
        <v>1</v>
      </c>
      <c r="H266" s="106">
        <f t="shared" si="134"/>
        <v>1</v>
      </c>
      <c r="I266" s="93"/>
    </row>
    <row r="267" spans="2:9" x14ac:dyDescent="0.25">
      <c r="C267" s="32" t="s">
        <v>267</v>
      </c>
      <c r="D267" s="106">
        <f t="shared" ref="D267:H267" si="135">IF(D47=1,1,D47*1.1)</f>
        <v>1</v>
      </c>
      <c r="E267" s="106">
        <f t="shared" si="135"/>
        <v>1.8149999999999999</v>
      </c>
      <c r="F267" s="106">
        <f t="shared" si="135"/>
        <v>1.8149999999999999</v>
      </c>
      <c r="G267" s="106">
        <f t="shared" si="135"/>
        <v>1.8149999999999999</v>
      </c>
      <c r="H267" s="106">
        <f t="shared" si="135"/>
        <v>1.8149999999999999</v>
      </c>
      <c r="I267" s="93"/>
    </row>
    <row r="268" spans="2:9" x14ac:dyDescent="0.25">
      <c r="C268" s="32" t="s">
        <v>209</v>
      </c>
      <c r="D268" s="106">
        <f t="shared" ref="D268:H268" si="136">IF(D48=1,1,D48*1.1)</f>
        <v>1</v>
      </c>
      <c r="E268" s="106">
        <f t="shared" si="136"/>
        <v>3.0030000000000001</v>
      </c>
      <c r="F268" s="106">
        <f t="shared" si="136"/>
        <v>3.0030000000000001</v>
      </c>
      <c r="G268" s="106">
        <f t="shared" si="136"/>
        <v>3.0030000000000001</v>
      </c>
      <c r="H268" s="106">
        <f t="shared" si="136"/>
        <v>3.0030000000000001</v>
      </c>
      <c r="I268" s="93"/>
    </row>
    <row r="269" spans="2:9" x14ac:dyDescent="0.25">
      <c r="C269" s="32" t="s">
        <v>208</v>
      </c>
      <c r="D269" s="106">
        <f t="shared" ref="D269:H269" si="137">IF(D49=1,1,D49*1.1)</f>
        <v>1</v>
      </c>
      <c r="E269" s="106">
        <f t="shared" si="137"/>
        <v>12.331000000000001</v>
      </c>
      <c r="F269" s="106">
        <f t="shared" si="137"/>
        <v>12.331000000000001</v>
      </c>
      <c r="G269" s="106">
        <f t="shared" si="137"/>
        <v>12.331000000000001</v>
      </c>
      <c r="H269" s="106">
        <f t="shared" si="137"/>
        <v>12.331000000000001</v>
      </c>
      <c r="I269" s="93"/>
    </row>
    <row r="270" spans="2:9" x14ac:dyDescent="0.25">
      <c r="B270" s="28" t="s">
        <v>95</v>
      </c>
      <c r="C270" s="32" t="s">
        <v>9</v>
      </c>
      <c r="D270" s="106">
        <f t="shared" ref="D270:H270" si="138">IF(D50=1,1,D50*1.1)</f>
        <v>1</v>
      </c>
      <c r="E270" s="106">
        <f t="shared" si="138"/>
        <v>1</v>
      </c>
      <c r="F270" s="106">
        <f t="shared" si="138"/>
        <v>1</v>
      </c>
      <c r="G270" s="106">
        <f t="shared" si="138"/>
        <v>1</v>
      </c>
      <c r="H270" s="106">
        <f t="shared" si="138"/>
        <v>1</v>
      </c>
      <c r="I270" s="93"/>
    </row>
    <row r="271" spans="2:9" x14ac:dyDescent="0.25">
      <c r="C271" s="32" t="s">
        <v>267</v>
      </c>
      <c r="D271" s="106">
        <f t="shared" ref="D271:H271" si="139">IF(D51=1,1,D51*1.1)</f>
        <v>1</v>
      </c>
      <c r="E271" s="106">
        <f t="shared" si="139"/>
        <v>1.8149999999999999</v>
      </c>
      <c r="F271" s="106">
        <f t="shared" si="139"/>
        <v>1.8149999999999999</v>
      </c>
      <c r="G271" s="106">
        <f t="shared" si="139"/>
        <v>1.8149999999999999</v>
      </c>
      <c r="H271" s="106">
        <f t="shared" si="139"/>
        <v>1.8149999999999999</v>
      </c>
      <c r="I271" s="93"/>
    </row>
    <row r="272" spans="2:9" x14ac:dyDescent="0.25">
      <c r="C272" s="32" t="s">
        <v>209</v>
      </c>
      <c r="D272" s="106">
        <f t="shared" ref="D272:H272" si="140">IF(D52=1,1,D52*1.1)</f>
        <v>1</v>
      </c>
      <c r="E272" s="106">
        <f t="shared" si="140"/>
        <v>3.0030000000000001</v>
      </c>
      <c r="F272" s="106">
        <f t="shared" si="140"/>
        <v>3.0030000000000001</v>
      </c>
      <c r="G272" s="106">
        <f t="shared" si="140"/>
        <v>3.0030000000000001</v>
      </c>
      <c r="H272" s="106">
        <f t="shared" si="140"/>
        <v>3.0030000000000001</v>
      </c>
      <c r="I272" s="93"/>
    </row>
    <row r="273" spans="1:9" x14ac:dyDescent="0.25">
      <c r="C273" s="32" t="s">
        <v>208</v>
      </c>
      <c r="D273" s="106">
        <f t="shared" ref="D273:H273" si="141">IF(D53=1,1,D53*1.1)</f>
        <v>1</v>
      </c>
      <c r="E273" s="106">
        <f t="shared" si="141"/>
        <v>12.331000000000001</v>
      </c>
      <c r="F273" s="106">
        <f t="shared" si="141"/>
        <v>12.331000000000001</v>
      </c>
      <c r="G273" s="106">
        <f t="shared" si="141"/>
        <v>12.331000000000001</v>
      </c>
      <c r="H273" s="106">
        <f t="shared" si="141"/>
        <v>12.331000000000001</v>
      </c>
      <c r="I273" s="93"/>
    </row>
    <row r="274" spans="1:9" x14ac:dyDescent="0.25">
      <c r="C274" s="32"/>
      <c r="D274" s="32"/>
    </row>
    <row r="275" spans="1:9" ht="13" x14ac:dyDescent="0.3">
      <c r="A275" s="79" t="s">
        <v>271</v>
      </c>
      <c r="B275" s="80"/>
      <c r="C275" s="80"/>
      <c r="D275" s="80"/>
      <c r="E275" s="80"/>
      <c r="F275" s="80"/>
      <c r="G275" s="80"/>
      <c r="H275" s="80"/>
      <c r="I275" s="80"/>
    </row>
    <row r="276" spans="1:9" ht="26" x14ac:dyDescent="0.3">
      <c r="A276" s="93" t="s">
        <v>121</v>
      </c>
      <c r="B276" s="30" t="s">
        <v>265</v>
      </c>
      <c r="C276" s="81" t="s">
        <v>272</v>
      </c>
      <c r="D276" s="83" t="s">
        <v>122</v>
      </c>
      <c r="E276" s="83" t="s">
        <v>123</v>
      </c>
      <c r="F276" s="83" t="s">
        <v>124</v>
      </c>
      <c r="G276" s="83" t="s">
        <v>125</v>
      </c>
      <c r="H276" s="94"/>
    </row>
    <row r="277" spans="1:9" ht="13" x14ac:dyDescent="0.3">
      <c r="A277" s="30"/>
      <c r="B277" s="28" t="s">
        <v>101</v>
      </c>
      <c r="C277" s="32" t="s">
        <v>273</v>
      </c>
      <c r="D277" s="106">
        <f>IF(D57=1,1,D57*1.1)</f>
        <v>1</v>
      </c>
      <c r="E277" s="106">
        <f t="shared" ref="E277:G277" si="142">IF(E57=1,1,E57*1.1)</f>
        <v>1</v>
      </c>
      <c r="F277" s="106">
        <f t="shared" si="142"/>
        <v>1</v>
      </c>
      <c r="G277" s="106">
        <f t="shared" si="142"/>
        <v>1</v>
      </c>
      <c r="H277" s="93"/>
    </row>
    <row r="278" spans="1:9" x14ac:dyDescent="0.25">
      <c r="C278" s="32" t="s">
        <v>274</v>
      </c>
      <c r="D278" s="106">
        <f t="shared" ref="D278:G278" si="143">IF(D58=1,1,D58*1.1)</f>
        <v>11.742500000000001</v>
      </c>
      <c r="E278" s="106">
        <f t="shared" si="143"/>
        <v>11.742500000000001</v>
      </c>
      <c r="F278" s="106">
        <f t="shared" si="143"/>
        <v>11.742500000000001</v>
      </c>
      <c r="G278" s="106">
        <f t="shared" si="143"/>
        <v>11.742500000000001</v>
      </c>
      <c r="H278" s="93"/>
    </row>
    <row r="279" spans="1:9" x14ac:dyDescent="0.25">
      <c r="B279" s="28" t="s">
        <v>102</v>
      </c>
      <c r="C279" s="32" t="s">
        <v>273</v>
      </c>
      <c r="D279" s="106">
        <f t="shared" ref="D279:G279" si="144">IF(D59=1,1,D59*1.1)</f>
        <v>1</v>
      </c>
      <c r="E279" s="106">
        <f t="shared" si="144"/>
        <v>1</v>
      </c>
      <c r="F279" s="106">
        <f t="shared" si="144"/>
        <v>1</v>
      </c>
      <c r="G279" s="106">
        <f t="shared" si="144"/>
        <v>1</v>
      </c>
      <c r="H279" s="93"/>
    </row>
    <row r="280" spans="1:9" x14ac:dyDescent="0.25">
      <c r="C280" s="32" t="s">
        <v>274</v>
      </c>
      <c r="D280" s="106">
        <f t="shared" ref="D280:G280" si="145">IF(D60=1,1,D60*1.1)</f>
        <v>11.742500000000001</v>
      </c>
      <c r="E280" s="106">
        <f t="shared" si="145"/>
        <v>11.742500000000001</v>
      </c>
      <c r="F280" s="106">
        <f t="shared" si="145"/>
        <v>11.742500000000001</v>
      </c>
      <c r="G280" s="106">
        <f t="shared" si="145"/>
        <v>11.742500000000001</v>
      </c>
      <c r="H280" s="93"/>
    </row>
    <row r="281" spans="1:9" x14ac:dyDescent="0.25">
      <c r="B281" s="28" t="s">
        <v>103</v>
      </c>
      <c r="C281" s="32" t="s">
        <v>273</v>
      </c>
      <c r="D281" s="106">
        <f t="shared" ref="D281:G281" si="146">IF(D61=1,1,D61*1.1)</f>
        <v>1</v>
      </c>
      <c r="E281" s="106">
        <f t="shared" si="146"/>
        <v>1</v>
      </c>
      <c r="F281" s="106">
        <f t="shared" si="146"/>
        <v>1</v>
      </c>
      <c r="G281" s="106">
        <f t="shared" si="146"/>
        <v>1</v>
      </c>
      <c r="H281" s="93"/>
    </row>
    <row r="282" spans="1:9" x14ac:dyDescent="0.25">
      <c r="C282" s="32" t="s">
        <v>274</v>
      </c>
      <c r="D282" s="106">
        <f t="shared" ref="D282:G282" si="147">IF(D62=1,1,D62*1.1)</f>
        <v>11.742500000000001</v>
      </c>
      <c r="E282" s="106">
        <f t="shared" si="147"/>
        <v>11.742500000000001</v>
      </c>
      <c r="F282" s="106">
        <f t="shared" si="147"/>
        <v>11.742500000000001</v>
      </c>
      <c r="G282" s="106">
        <f t="shared" si="147"/>
        <v>11.742500000000001</v>
      </c>
      <c r="H282" s="93"/>
    </row>
    <row r="283" spans="1:9" x14ac:dyDescent="0.25">
      <c r="C283" s="32"/>
      <c r="D283" s="32"/>
    </row>
    <row r="284" spans="1:9" ht="13" x14ac:dyDescent="0.3">
      <c r="A284" s="79" t="s">
        <v>275</v>
      </c>
      <c r="B284" s="80"/>
      <c r="C284" s="80"/>
      <c r="D284" s="80"/>
      <c r="E284" s="80"/>
      <c r="F284" s="80"/>
      <c r="G284" s="80"/>
      <c r="H284" s="80"/>
      <c r="I284" s="80"/>
    </row>
    <row r="285" spans="1:9" ht="26" x14ac:dyDescent="0.3">
      <c r="A285" s="93" t="s">
        <v>128</v>
      </c>
      <c r="B285" s="30" t="s">
        <v>265</v>
      </c>
      <c r="C285" s="81" t="s">
        <v>276</v>
      </c>
      <c r="D285" s="83" t="s">
        <v>109</v>
      </c>
      <c r="E285" s="83" t="s">
        <v>96</v>
      </c>
      <c r="F285" s="83" t="s">
        <v>97</v>
      </c>
      <c r="G285" s="83" t="s">
        <v>98</v>
      </c>
      <c r="H285" s="96" t="s">
        <v>99</v>
      </c>
      <c r="I285" s="94"/>
    </row>
    <row r="286" spans="1:9" ht="13" x14ac:dyDescent="0.3">
      <c r="A286" s="97"/>
      <c r="B286" s="28" t="s">
        <v>78</v>
      </c>
      <c r="C286" s="32" t="s">
        <v>129</v>
      </c>
      <c r="D286" s="106">
        <f>IF(D66=1,1,D66*1.1)</f>
        <v>1.4850000000000003</v>
      </c>
      <c r="E286" s="106">
        <f t="shared" ref="E286:G286" si="148">IF(E66=1,1,E66*1.1)</f>
        <v>1</v>
      </c>
      <c r="F286" s="106">
        <f t="shared" si="148"/>
        <v>1</v>
      </c>
      <c r="G286" s="106">
        <f t="shared" si="148"/>
        <v>1</v>
      </c>
      <c r="H286" s="93">
        <v>1.05</v>
      </c>
      <c r="I286" s="93"/>
    </row>
    <row r="287" spans="1:9" x14ac:dyDescent="0.25">
      <c r="C287" s="32" t="s">
        <v>130</v>
      </c>
      <c r="D287" s="106">
        <f t="shared" ref="D287:G287" si="149">IF(D67=1,1,D67*1.1)</f>
        <v>1.4850000000000003</v>
      </c>
      <c r="E287" s="106">
        <f t="shared" si="149"/>
        <v>1</v>
      </c>
      <c r="F287" s="106">
        <f t="shared" si="149"/>
        <v>1</v>
      </c>
      <c r="G287" s="106">
        <f t="shared" si="149"/>
        <v>1</v>
      </c>
      <c r="H287" s="93">
        <v>1.05</v>
      </c>
      <c r="I287" s="93"/>
    </row>
    <row r="288" spans="1:9" x14ac:dyDescent="0.25">
      <c r="C288" s="32" t="s">
        <v>131</v>
      </c>
      <c r="D288" s="106">
        <f t="shared" ref="D288:G288" si="150">IF(D68=1,1,D68*1.1)</f>
        <v>1.4850000000000003</v>
      </c>
      <c r="E288" s="106">
        <f t="shared" si="150"/>
        <v>1</v>
      </c>
      <c r="F288" s="106">
        <f t="shared" si="150"/>
        <v>1</v>
      </c>
      <c r="G288" s="106">
        <f t="shared" si="150"/>
        <v>1</v>
      </c>
      <c r="H288" s="93">
        <v>1.05</v>
      </c>
      <c r="I288" s="93"/>
    </row>
    <row r="289" spans="2:9" x14ac:dyDescent="0.25">
      <c r="C289" s="32" t="s">
        <v>132</v>
      </c>
      <c r="D289" s="106">
        <f t="shared" ref="D289:G289" si="151">IF(D69=1,1,D69*1.1)</f>
        <v>5.9400000000000013</v>
      </c>
      <c r="E289" s="106">
        <f t="shared" si="151"/>
        <v>1</v>
      </c>
      <c r="F289" s="106">
        <f t="shared" si="151"/>
        <v>1</v>
      </c>
      <c r="G289" s="106">
        <f t="shared" si="151"/>
        <v>1</v>
      </c>
      <c r="H289" s="93">
        <v>1.05</v>
      </c>
      <c r="I289" s="93"/>
    </row>
    <row r="290" spans="2:9" x14ac:dyDescent="0.25">
      <c r="B290" s="28" t="s">
        <v>79</v>
      </c>
      <c r="C290" s="32" t="s">
        <v>129</v>
      </c>
      <c r="D290" s="106">
        <f t="shared" ref="D290:G290" si="152">IF(D70=1,1,D70*1.1)</f>
        <v>1.4850000000000003</v>
      </c>
      <c r="E290" s="106">
        <f t="shared" si="152"/>
        <v>1</v>
      </c>
      <c r="F290" s="106">
        <f t="shared" si="152"/>
        <v>1</v>
      </c>
      <c r="G290" s="106">
        <f t="shared" si="152"/>
        <v>1</v>
      </c>
      <c r="H290" s="93">
        <v>1.05</v>
      </c>
      <c r="I290" s="93"/>
    </row>
    <row r="291" spans="2:9" x14ac:dyDescent="0.25">
      <c r="C291" s="32" t="s">
        <v>130</v>
      </c>
      <c r="D291" s="106">
        <f t="shared" ref="D291:G291" si="153">IF(D71=1,1,D71*1.1)</f>
        <v>1.4850000000000003</v>
      </c>
      <c r="E291" s="106">
        <f t="shared" si="153"/>
        <v>1</v>
      </c>
      <c r="F291" s="106">
        <f t="shared" si="153"/>
        <v>1</v>
      </c>
      <c r="G291" s="106">
        <f t="shared" si="153"/>
        <v>1</v>
      </c>
      <c r="H291" s="93">
        <v>1.05</v>
      </c>
      <c r="I291" s="93"/>
    </row>
    <row r="292" spans="2:9" x14ac:dyDescent="0.25">
      <c r="C292" s="32" t="s">
        <v>131</v>
      </c>
      <c r="D292" s="106">
        <f t="shared" ref="D292:G292" si="154">IF(D72=1,1,D72*1.1)</f>
        <v>1.4850000000000003</v>
      </c>
      <c r="E292" s="106">
        <f t="shared" si="154"/>
        <v>1</v>
      </c>
      <c r="F292" s="106">
        <f t="shared" si="154"/>
        <v>1</v>
      </c>
      <c r="G292" s="106">
        <f t="shared" si="154"/>
        <v>1</v>
      </c>
      <c r="H292" s="93">
        <v>1.05</v>
      </c>
      <c r="I292" s="93"/>
    </row>
    <row r="293" spans="2:9" x14ac:dyDescent="0.25">
      <c r="C293" s="32" t="s">
        <v>132</v>
      </c>
      <c r="D293" s="106">
        <f t="shared" ref="D293:G293" si="155">IF(D73=1,1,D73*1.1)</f>
        <v>5.9400000000000013</v>
      </c>
      <c r="E293" s="106">
        <f t="shared" si="155"/>
        <v>1</v>
      </c>
      <c r="F293" s="106">
        <f t="shared" si="155"/>
        <v>1</v>
      </c>
      <c r="G293" s="106">
        <f t="shared" si="155"/>
        <v>1</v>
      </c>
      <c r="H293" s="93">
        <v>1.05</v>
      </c>
      <c r="I293" s="93"/>
    </row>
    <row r="294" spans="2:9" x14ac:dyDescent="0.25">
      <c r="B294" s="28" t="s">
        <v>80</v>
      </c>
      <c r="C294" s="32" t="s">
        <v>129</v>
      </c>
      <c r="D294" s="106">
        <f t="shared" ref="D294:G294" si="156">IF(D74=1,1,D74*1.1)</f>
        <v>1.4850000000000003</v>
      </c>
      <c r="E294" s="106">
        <f t="shared" si="156"/>
        <v>1</v>
      </c>
      <c r="F294" s="106">
        <f t="shared" si="156"/>
        <v>1</v>
      </c>
      <c r="G294" s="106">
        <f t="shared" si="156"/>
        <v>1</v>
      </c>
      <c r="H294" s="93">
        <v>1.05</v>
      </c>
      <c r="I294" s="93"/>
    </row>
    <row r="295" spans="2:9" x14ac:dyDescent="0.25">
      <c r="C295" s="32" t="s">
        <v>130</v>
      </c>
      <c r="D295" s="106">
        <f t="shared" ref="D295:G295" si="157">IF(D75=1,1,D75*1.1)</f>
        <v>1.4850000000000003</v>
      </c>
      <c r="E295" s="106">
        <f t="shared" si="157"/>
        <v>1</v>
      </c>
      <c r="F295" s="106">
        <f t="shared" si="157"/>
        <v>1</v>
      </c>
      <c r="G295" s="106">
        <f t="shared" si="157"/>
        <v>1</v>
      </c>
      <c r="H295" s="93">
        <v>1.05</v>
      </c>
      <c r="I295" s="93"/>
    </row>
    <row r="296" spans="2:9" x14ac:dyDescent="0.25">
      <c r="C296" s="32" t="s">
        <v>131</v>
      </c>
      <c r="D296" s="106">
        <f t="shared" ref="D296:G296" si="158">IF(D76=1,1,D76*1.1)</f>
        <v>1.4850000000000003</v>
      </c>
      <c r="E296" s="106">
        <f t="shared" si="158"/>
        <v>1</v>
      </c>
      <c r="F296" s="106">
        <f t="shared" si="158"/>
        <v>1</v>
      </c>
      <c r="G296" s="106">
        <f t="shared" si="158"/>
        <v>1</v>
      </c>
      <c r="H296" s="93">
        <v>1.05</v>
      </c>
      <c r="I296" s="93"/>
    </row>
    <row r="297" spans="2:9" x14ac:dyDescent="0.25">
      <c r="C297" s="32" t="s">
        <v>132</v>
      </c>
      <c r="D297" s="106">
        <f t="shared" ref="D297:G297" si="159">IF(D77=1,1,D77*1.1)</f>
        <v>5.9400000000000013</v>
      </c>
      <c r="E297" s="106">
        <f t="shared" si="159"/>
        <v>1</v>
      </c>
      <c r="F297" s="106">
        <f t="shared" si="159"/>
        <v>1</v>
      </c>
      <c r="G297" s="106">
        <f t="shared" si="159"/>
        <v>1</v>
      </c>
      <c r="H297" s="93">
        <v>1.05</v>
      </c>
      <c r="I297" s="93"/>
    </row>
    <row r="298" spans="2:9" x14ac:dyDescent="0.25">
      <c r="B298" s="28" t="s">
        <v>82</v>
      </c>
      <c r="C298" s="32" t="s">
        <v>129</v>
      </c>
      <c r="D298" s="106">
        <f t="shared" ref="D298:G298" si="160">IF(D78=1,1,D78*1.1)</f>
        <v>1</v>
      </c>
      <c r="E298" s="106">
        <f t="shared" si="160"/>
        <v>1</v>
      </c>
      <c r="F298" s="106">
        <f t="shared" si="160"/>
        <v>1</v>
      </c>
      <c r="G298" s="106">
        <f t="shared" si="160"/>
        <v>1</v>
      </c>
      <c r="H298" s="93">
        <v>1.05</v>
      </c>
      <c r="I298" s="93"/>
    </row>
    <row r="299" spans="2:9" x14ac:dyDescent="0.25">
      <c r="C299" s="32" t="s">
        <v>130</v>
      </c>
      <c r="D299" s="106">
        <f t="shared" ref="D299:G299" si="161">IF(D79=1,1,D79*1.1)</f>
        <v>1</v>
      </c>
      <c r="E299" s="106">
        <f t="shared" si="161"/>
        <v>1</v>
      </c>
      <c r="F299" s="106">
        <f t="shared" si="161"/>
        <v>1</v>
      </c>
      <c r="G299" s="106">
        <f t="shared" si="161"/>
        <v>1</v>
      </c>
      <c r="H299" s="93">
        <v>1.05</v>
      </c>
      <c r="I299" s="93"/>
    </row>
    <row r="300" spans="2:9" x14ac:dyDescent="0.25">
      <c r="C300" s="32" t="s">
        <v>131</v>
      </c>
      <c r="D300" s="106">
        <f t="shared" ref="D300:G300" si="162">IF(D80=1,1,D80*1.1)</f>
        <v>1</v>
      </c>
      <c r="E300" s="106">
        <f t="shared" si="162"/>
        <v>1</v>
      </c>
      <c r="F300" s="106">
        <f t="shared" si="162"/>
        <v>1</v>
      </c>
      <c r="G300" s="106">
        <f t="shared" si="162"/>
        <v>1</v>
      </c>
      <c r="H300" s="93">
        <v>1.05</v>
      </c>
      <c r="I300" s="93"/>
    </row>
    <row r="301" spans="2:9" x14ac:dyDescent="0.25">
      <c r="C301" s="32" t="s">
        <v>132</v>
      </c>
      <c r="D301" s="106">
        <f t="shared" ref="D301:G301" si="163">IF(D81=1,1,D81*1.1)</f>
        <v>1</v>
      </c>
      <c r="E301" s="106">
        <f t="shared" si="163"/>
        <v>1</v>
      </c>
      <c r="F301" s="106">
        <f t="shared" si="163"/>
        <v>1</v>
      </c>
      <c r="G301" s="106">
        <f t="shared" si="163"/>
        <v>1</v>
      </c>
      <c r="H301" s="93">
        <v>1.05</v>
      </c>
      <c r="I301" s="93"/>
    </row>
    <row r="302" spans="2:9" x14ac:dyDescent="0.25">
      <c r="B302" s="28" t="s">
        <v>87</v>
      </c>
      <c r="C302" s="32" t="s">
        <v>129</v>
      </c>
      <c r="D302" s="106">
        <f t="shared" ref="D302:G302" si="164">IF(D82=1,1,D82*1.1)</f>
        <v>1</v>
      </c>
      <c r="E302" s="106">
        <f t="shared" si="164"/>
        <v>1</v>
      </c>
      <c r="F302" s="106">
        <f t="shared" si="164"/>
        <v>1</v>
      </c>
      <c r="G302" s="106">
        <f t="shared" si="164"/>
        <v>1</v>
      </c>
      <c r="H302" s="93">
        <v>1.05</v>
      </c>
      <c r="I302" s="93"/>
    </row>
    <row r="303" spans="2:9" x14ac:dyDescent="0.25">
      <c r="C303" s="32" t="s">
        <v>130</v>
      </c>
      <c r="D303" s="106">
        <f t="shared" ref="D303:G303" si="165">IF(D83=1,1,D83*1.1)</f>
        <v>1</v>
      </c>
      <c r="E303" s="106">
        <f t="shared" si="165"/>
        <v>2.508</v>
      </c>
      <c r="F303" s="106">
        <f t="shared" si="165"/>
        <v>1</v>
      </c>
      <c r="G303" s="106">
        <f t="shared" si="165"/>
        <v>1</v>
      </c>
      <c r="H303" s="93">
        <v>1.05</v>
      </c>
      <c r="I303" s="93"/>
    </row>
    <row r="304" spans="2:9" x14ac:dyDescent="0.25">
      <c r="C304" s="32" t="s">
        <v>131</v>
      </c>
      <c r="D304" s="106">
        <f t="shared" ref="D304:G304" si="166">IF(D84=1,1,D84*1.1)</f>
        <v>1</v>
      </c>
      <c r="E304" s="106">
        <f t="shared" si="166"/>
        <v>5.0820000000000007</v>
      </c>
      <c r="F304" s="106">
        <f t="shared" si="166"/>
        <v>1</v>
      </c>
      <c r="G304" s="106">
        <f t="shared" si="166"/>
        <v>1</v>
      </c>
      <c r="H304" s="93">
        <v>1.05</v>
      </c>
      <c r="I304" s="93"/>
    </row>
    <row r="305" spans="2:9" x14ac:dyDescent="0.25">
      <c r="C305" s="32" t="s">
        <v>132</v>
      </c>
      <c r="D305" s="106">
        <f t="shared" ref="D305:G305" si="167">IF(D85=1,1,D85*1.1)</f>
        <v>1</v>
      </c>
      <c r="E305" s="106">
        <f t="shared" si="167"/>
        <v>11.583</v>
      </c>
      <c r="F305" s="106">
        <f t="shared" si="167"/>
        <v>1.617</v>
      </c>
      <c r="G305" s="106">
        <f t="shared" si="167"/>
        <v>2.827</v>
      </c>
      <c r="H305" s="93">
        <v>1.05</v>
      </c>
      <c r="I305" s="93"/>
    </row>
    <row r="306" spans="2:9" x14ac:dyDescent="0.25">
      <c r="B306" s="28" t="s">
        <v>88</v>
      </c>
      <c r="C306" s="32" t="s">
        <v>129</v>
      </c>
      <c r="D306" s="106">
        <f t="shared" ref="D306:G306" si="168">IF(D86=1,1,D86*1.1)</f>
        <v>1</v>
      </c>
      <c r="E306" s="106">
        <f t="shared" si="168"/>
        <v>1</v>
      </c>
      <c r="F306" s="106">
        <f t="shared" si="168"/>
        <v>1</v>
      </c>
      <c r="G306" s="106">
        <f t="shared" si="168"/>
        <v>1</v>
      </c>
      <c r="H306" s="93">
        <v>1.05</v>
      </c>
      <c r="I306" s="93"/>
    </row>
    <row r="307" spans="2:9" x14ac:dyDescent="0.25">
      <c r="C307" s="32" t="s">
        <v>130</v>
      </c>
      <c r="D307" s="106">
        <f t="shared" ref="D307:G307" si="169">IF(D87=1,1,D87*1.1)</f>
        <v>1</v>
      </c>
      <c r="E307" s="106">
        <f t="shared" si="169"/>
        <v>1.8260000000000001</v>
      </c>
      <c r="F307" s="106">
        <f t="shared" si="169"/>
        <v>1</v>
      </c>
      <c r="G307" s="106">
        <f t="shared" si="169"/>
        <v>1</v>
      </c>
      <c r="H307" s="93">
        <v>1.05</v>
      </c>
      <c r="I307" s="93"/>
    </row>
    <row r="308" spans="2:9" x14ac:dyDescent="0.25">
      <c r="C308" s="32" t="s">
        <v>131</v>
      </c>
      <c r="D308" s="106">
        <f t="shared" ref="D308:G308" si="170">IF(D88=1,1,D88*1.1)</f>
        <v>1</v>
      </c>
      <c r="E308" s="106">
        <f t="shared" si="170"/>
        <v>2.75</v>
      </c>
      <c r="F308" s="106">
        <f t="shared" si="170"/>
        <v>1</v>
      </c>
      <c r="G308" s="106">
        <f t="shared" si="170"/>
        <v>1</v>
      </c>
      <c r="H308" s="93">
        <v>1.05</v>
      </c>
      <c r="I308" s="93"/>
    </row>
    <row r="309" spans="2:9" x14ac:dyDescent="0.25">
      <c r="C309" s="32" t="s">
        <v>132</v>
      </c>
      <c r="D309" s="106">
        <f t="shared" ref="D309:G309" si="171">IF(D89=1,1,D89*1.1)</f>
        <v>1</v>
      </c>
      <c r="E309" s="106">
        <f t="shared" si="171"/>
        <v>16.467000000000002</v>
      </c>
      <c r="F309" s="106">
        <f t="shared" si="171"/>
        <v>2.1120000000000001</v>
      </c>
      <c r="G309" s="106">
        <f t="shared" si="171"/>
        <v>2.1120000000000001</v>
      </c>
      <c r="H309" s="93">
        <v>1.05</v>
      </c>
      <c r="I309" s="93"/>
    </row>
    <row r="310" spans="2:9" x14ac:dyDescent="0.25">
      <c r="B310" s="28" t="s">
        <v>90</v>
      </c>
      <c r="C310" s="32" t="s">
        <v>129</v>
      </c>
      <c r="D310" s="106">
        <f t="shared" ref="D310:G310" si="172">IF(D90=1,1,D90*1.1)</f>
        <v>1</v>
      </c>
      <c r="E310" s="106">
        <f t="shared" si="172"/>
        <v>1</v>
      </c>
      <c r="F310" s="106">
        <f t="shared" si="172"/>
        <v>1</v>
      </c>
      <c r="G310" s="106">
        <f t="shared" si="172"/>
        <v>1</v>
      </c>
      <c r="H310" s="93">
        <v>1.05</v>
      </c>
      <c r="I310" s="93"/>
    </row>
    <row r="311" spans="2:9" x14ac:dyDescent="0.25">
      <c r="C311" s="32" t="s">
        <v>130</v>
      </c>
      <c r="D311" s="106">
        <f t="shared" ref="D311:G311" si="173">IF(D91=1,1,D91*1.1)</f>
        <v>1</v>
      </c>
      <c r="E311" s="106">
        <f t="shared" si="173"/>
        <v>1.6280000000000001</v>
      </c>
      <c r="F311" s="106">
        <f t="shared" si="173"/>
        <v>1</v>
      </c>
      <c r="G311" s="106">
        <f t="shared" si="173"/>
        <v>1</v>
      </c>
      <c r="H311" s="93">
        <v>1.05</v>
      </c>
      <c r="I311" s="93"/>
    </row>
    <row r="312" spans="2:9" x14ac:dyDescent="0.25">
      <c r="C312" s="32" t="s">
        <v>131</v>
      </c>
      <c r="D312" s="106">
        <f t="shared" ref="D312:G312" si="174">IF(D92=1,1,D92*1.1)</f>
        <v>1</v>
      </c>
      <c r="E312" s="106">
        <f t="shared" si="174"/>
        <v>3.1240000000000001</v>
      </c>
      <c r="F312" s="106">
        <f t="shared" si="174"/>
        <v>1</v>
      </c>
      <c r="G312" s="106">
        <f t="shared" si="174"/>
        <v>1</v>
      </c>
      <c r="H312" s="93">
        <v>1.05</v>
      </c>
      <c r="I312" s="93"/>
    </row>
    <row r="313" spans="2:9" x14ac:dyDescent="0.25">
      <c r="C313" s="32" t="s">
        <v>132</v>
      </c>
      <c r="D313" s="106">
        <f t="shared" ref="D313:G313" si="175">IF(D93=1,1,D93*1.1)</f>
        <v>1</v>
      </c>
      <c r="E313" s="106">
        <f t="shared" si="175"/>
        <v>15.840000000000002</v>
      </c>
      <c r="F313" s="106">
        <f t="shared" si="175"/>
        <v>4.0590000000000002</v>
      </c>
      <c r="G313" s="106">
        <f t="shared" si="175"/>
        <v>4.0590000000000002</v>
      </c>
      <c r="H313" s="93">
        <v>1.05</v>
      </c>
      <c r="I313" s="93"/>
    </row>
    <row r="314" spans="2:9" x14ac:dyDescent="0.25">
      <c r="B314" s="28" t="s">
        <v>89</v>
      </c>
      <c r="C314" s="32" t="s">
        <v>129</v>
      </c>
      <c r="D314" s="106">
        <f t="shared" ref="D314:G314" si="176">IF(D94=1,1,D94*1.1)</f>
        <v>1</v>
      </c>
      <c r="E314" s="106">
        <f t="shared" si="176"/>
        <v>1</v>
      </c>
      <c r="F314" s="106">
        <f t="shared" si="176"/>
        <v>1</v>
      </c>
      <c r="G314" s="106">
        <f t="shared" si="176"/>
        <v>1</v>
      </c>
      <c r="H314" s="93">
        <v>1.05</v>
      </c>
      <c r="I314" s="93"/>
    </row>
    <row r="315" spans="2:9" x14ac:dyDescent="0.25">
      <c r="C315" s="32" t="s">
        <v>130</v>
      </c>
      <c r="D315" s="106">
        <f t="shared" ref="D315:G315" si="177">IF(D95=1,1,D95*1.1)</f>
        <v>1</v>
      </c>
      <c r="E315" s="106">
        <f t="shared" si="177"/>
        <v>1.6280000000000001</v>
      </c>
      <c r="F315" s="106">
        <f t="shared" si="177"/>
        <v>1</v>
      </c>
      <c r="G315" s="106">
        <f t="shared" si="177"/>
        <v>1</v>
      </c>
      <c r="H315" s="93">
        <v>1.05</v>
      </c>
      <c r="I315" s="93"/>
    </row>
    <row r="316" spans="2:9" x14ac:dyDescent="0.25">
      <c r="C316" s="32" t="s">
        <v>131</v>
      </c>
      <c r="D316" s="106">
        <f t="shared" ref="D316:G316" si="178">IF(D96=1,1,D96*1.1)</f>
        <v>1</v>
      </c>
      <c r="E316" s="106">
        <f t="shared" si="178"/>
        <v>3.1240000000000001</v>
      </c>
      <c r="F316" s="106">
        <f t="shared" si="178"/>
        <v>1</v>
      </c>
      <c r="G316" s="106">
        <f t="shared" si="178"/>
        <v>1</v>
      </c>
      <c r="H316" s="93">
        <v>1.05</v>
      </c>
      <c r="I316" s="93"/>
    </row>
    <row r="317" spans="2:9" x14ac:dyDescent="0.25">
      <c r="C317" s="32" t="s">
        <v>132</v>
      </c>
      <c r="D317" s="106">
        <f t="shared" ref="D317:G317" si="179">IF(D97=1,1,D97*1.1)</f>
        <v>1</v>
      </c>
      <c r="E317" s="106">
        <f t="shared" si="179"/>
        <v>15.840000000000002</v>
      </c>
      <c r="F317" s="106">
        <f t="shared" si="179"/>
        <v>4.0590000000000002</v>
      </c>
      <c r="G317" s="106">
        <f t="shared" si="179"/>
        <v>4.0590000000000002</v>
      </c>
      <c r="H317" s="93">
        <v>1.05</v>
      </c>
      <c r="I317" s="93"/>
    </row>
    <row r="318" spans="2:9" x14ac:dyDescent="0.25">
      <c r="B318" s="28" t="s">
        <v>92</v>
      </c>
      <c r="C318" s="32" t="s">
        <v>129</v>
      </c>
      <c r="D318" s="106">
        <f t="shared" ref="D318:G318" si="180">IF(D98=1,1,D98*1.1)</f>
        <v>1</v>
      </c>
      <c r="E318" s="106">
        <f t="shared" si="180"/>
        <v>1</v>
      </c>
      <c r="F318" s="106">
        <f t="shared" si="180"/>
        <v>1</v>
      </c>
      <c r="G318" s="106">
        <f t="shared" si="180"/>
        <v>1</v>
      </c>
      <c r="H318" s="93">
        <v>1.05</v>
      </c>
      <c r="I318" s="93"/>
    </row>
    <row r="319" spans="2:9" x14ac:dyDescent="0.25">
      <c r="C319" s="32" t="s">
        <v>130</v>
      </c>
      <c r="D319" s="106">
        <f t="shared" ref="D319:G319" si="181">IF(D99=1,1,D99*1.1)</f>
        <v>1</v>
      </c>
      <c r="E319" s="106">
        <f t="shared" si="181"/>
        <v>1.6280000000000001</v>
      </c>
      <c r="F319" s="106">
        <f t="shared" si="181"/>
        <v>1</v>
      </c>
      <c r="G319" s="106">
        <f t="shared" si="181"/>
        <v>1</v>
      </c>
      <c r="H319" s="93">
        <v>1.05</v>
      </c>
      <c r="I319" s="93"/>
    </row>
    <row r="320" spans="2:9" x14ac:dyDescent="0.25">
      <c r="C320" s="32" t="s">
        <v>131</v>
      </c>
      <c r="D320" s="106">
        <f t="shared" ref="D320:G320" si="182">IF(D100=1,1,D100*1.1)</f>
        <v>1</v>
      </c>
      <c r="E320" s="106">
        <f t="shared" si="182"/>
        <v>3.1240000000000001</v>
      </c>
      <c r="F320" s="106">
        <f t="shared" si="182"/>
        <v>1</v>
      </c>
      <c r="G320" s="106">
        <f t="shared" si="182"/>
        <v>1</v>
      </c>
      <c r="H320" s="93">
        <v>1.05</v>
      </c>
      <c r="I320" s="93"/>
    </row>
    <row r="321" spans="1:9" x14ac:dyDescent="0.25">
      <c r="C321" s="32" t="s">
        <v>132</v>
      </c>
      <c r="D321" s="106">
        <f t="shared" ref="D321:G321" si="183">IF(D101=1,1,D101*1.1)</f>
        <v>1</v>
      </c>
      <c r="E321" s="106">
        <f t="shared" si="183"/>
        <v>15.840000000000002</v>
      </c>
      <c r="F321" s="106">
        <f t="shared" si="183"/>
        <v>4.0590000000000002</v>
      </c>
      <c r="G321" s="106">
        <f t="shared" si="183"/>
        <v>4.0590000000000002</v>
      </c>
      <c r="H321" s="93">
        <v>1.05</v>
      </c>
      <c r="I321" s="93"/>
    </row>
    <row r="323" spans="1:9" ht="13" x14ac:dyDescent="0.3">
      <c r="A323" s="79" t="s">
        <v>277</v>
      </c>
      <c r="B323" s="80"/>
      <c r="C323" s="80"/>
      <c r="D323" s="80"/>
      <c r="E323" s="80"/>
      <c r="F323" s="80"/>
      <c r="G323" s="80"/>
      <c r="H323" s="80"/>
      <c r="I323" s="80"/>
    </row>
    <row r="324" spans="1:9" ht="26" x14ac:dyDescent="0.3">
      <c r="A324" s="93" t="s">
        <v>87</v>
      </c>
      <c r="B324" s="97" t="s">
        <v>132</v>
      </c>
      <c r="C324" s="81" t="s">
        <v>276</v>
      </c>
      <c r="D324" s="83" t="s">
        <v>109</v>
      </c>
      <c r="E324" s="83" t="s">
        <v>96</v>
      </c>
      <c r="F324" s="83" t="s">
        <v>97</v>
      </c>
      <c r="G324" s="83" t="s">
        <v>98</v>
      </c>
      <c r="H324" s="96" t="s">
        <v>99</v>
      </c>
      <c r="I324" s="94"/>
    </row>
    <row r="325" spans="1:9" ht="13" x14ac:dyDescent="0.3">
      <c r="A325" s="30"/>
      <c r="C325" s="32" t="s">
        <v>129</v>
      </c>
      <c r="D325" s="106">
        <f>IF(D105=1,1,D105*1.1)</f>
        <v>1</v>
      </c>
      <c r="E325" s="106">
        <f t="shared" ref="E325:G325" si="184">IF(E105=1,1,E105*1.1)</f>
        <v>1</v>
      </c>
      <c r="F325" s="106">
        <f t="shared" si="184"/>
        <v>1</v>
      </c>
      <c r="G325" s="106">
        <f t="shared" si="184"/>
        <v>1</v>
      </c>
      <c r="H325" s="93">
        <v>1.05</v>
      </c>
      <c r="I325" s="93"/>
    </row>
    <row r="326" spans="1:9" x14ac:dyDescent="0.25">
      <c r="C326" s="32" t="s">
        <v>130</v>
      </c>
      <c r="D326" s="106">
        <f t="shared" ref="D326:G326" si="185">IF(D106=1,1,D106*1.1)</f>
        <v>1.3860000000000001</v>
      </c>
      <c r="E326" s="106">
        <f t="shared" si="185"/>
        <v>1.3860000000000001</v>
      </c>
      <c r="F326" s="106">
        <f t="shared" si="185"/>
        <v>1</v>
      </c>
      <c r="G326" s="106">
        <f t="shared" si="185"/>
        <v>1</v>
      </c>
      <c r="H326" s="93">
        <v>1.05</v>
      </c>
      <c r="I326" s="93"/>
    </row>
    <row r="327" spans="1:9" x14ac:dyDescent="0.25">
      <c r="C327" s="32" t="s">
        <v>131</v>
      </c>
      <c r="D327" s="106">
        <f t="shared" ref="D327:G327" si="186">IF(D107=1,1,D107*1.1)</f>
        <v>1.8480000000000001</v>
      </c>
      <c r="E327" s="106">
        <f t="shared" si="186"/>
        <v>1.8480000000000001</v>
      </c>
      <c r="F327" s="106">
        <f t="shared" si="186"/>
        <v>1</v>
      </c>
      <c r="G327" s="106">
        <f t="shared" si="186"/>
        <v>1</v>
      </c>
      <c r="H327" s="93">
        <v>1.05</v>
      </c>
      <c r="I327" s="93"/>
    </row>
    <row r="328" spans="1:9" x14ac:dyDescent="0.25">
      <c r="C328" s="32" t="s">
        <v>132</v>
      </c>
      <c r="D328" s="106">
        <f t="shared" ref="D328:G328" si="187">IF(D108=1,1,D108*1.1)</f>
        <v>2.915</v>
      </c>
      <c r="E328" s="106">
        <f t="shared" si="187"/>
        <v>2.915</v>
      </c>
      <c r="F328" s="106">
        <f t="shared" si="187"/>
        <v>2.2770000000000001</v>
      </c>
      <c r="G328" s="106">
        <f t="shared" si="187"/>
        <v>2.2770000000000001</v>
      </c>
      <c r="H328" s="93">
        <v>1.05</v>
      </c>
      <c r="I328" s="93"/>
    </row>
  </sheetData>
  <sheetProtection algorithmName="SHA-512" hashValue="QYQAgj5SFQ/8iCMGmzTtCYuxTBYCNq6BT+scFh/h2btGh93uJkE3KieniT/2UrcMi/NIUZz3MDjA2VokEeYC7w==" saltValue="cr8X1LtwC+ZRYcPis3VdN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325:G328 D286:G321 D277:G282 D250:H273 D223:H246 D176:G211 D167:G172 D140:H163 D113:H136" unlockedFormula="1"/>
  </ignoredErrors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zoomScale="70" zoomScaleNormal="70" workbookViewId="0">
      <selection activeCell="C3" sqref="C3:G67"/>
    </sheetView>
  </sheetViews>
  <sheetFormatPr defaultColWidth="12.81640625" defaultRowHeight="12.5" x14ac:dyDescent="0.25"/>
  <cols>
    <col min="1" max="1" width="44.90625" style="28" customWidth="1"/>
    <col min="2" max="2" width="44.453125" style="28" customWidth="1"/>
    <col min="3" max="3" width="17.81640625" style="28" customWidth="1"/>
    <col min="4" max="4" width="17.54296875" style="28" customWidth="1"/>
    <col min="5" max="5" width="17.1796875" style="28" customWidth="1"/>
    <col min="6" max="6" width="15" style="28" customWidth="1"/>
    <col min="7" max="7" width="13.6328125" style="28" customWidth="1"/>
    <col min="8" max="16384" width="12.81640625" style="28"/>
  </cols>
  <sheetData>
    <row r="1" spans="1:7" s="80" customFormat="1" ht="14.25" customHeight="1" x14ac:dyDescent="0.3">
      <c r="A1" s="79" t="s">
        <v>233</v>
      </c>
    </row>
    <row r="2" spans="1:7" ht="14.25" customHeight="1" x14ac:dyDescent="0.3">
      <c r="A2" s="97" t="s">
        <v>0</v>
      </c>
      <c r="B2" s="42"/>
      <c r="C2" s="30" t="s">
        <v>109</v>
      </c>
      <c r="D2" s="30" t="s">
        <v>96</v>
      </c>
      <c r="E2" s="30" t="s">
        <v>97</v>
      </c>
      <c r="F2" s="30" t="s">
        <v>98</v>
      </c>
      <c r="G2" s="30" t="s">
        <v>99</v>
      </c>
    </row>
    <row r="3" spans="1:7" ht="14.25" customHeight="1" x14ac:dyDescent="0.25">
      <c r="B3" s="46" t="s">
        <v>280</v>
      </c>
      <c r="C3" s="105" t="s">
        <v>10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3">
      <c r="A4" s="30"/>
      <c r="B4" s="73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3">
      <c r="A5" s="84" t="s">
        <v>282</v>
      </c>
    </row>
    <row r="6" spans="1:7" ht="14.25" customHeight="1" x14ac:dyDescent="0.25">
      <c r="B6" s="73" t="s">
        <v>192</v>
      </c>
      <c r="C6" s="105">
        <v>1</v>
      </c>
      <c r="D6" s="105">
        <v>1</v>
      </c>
      <c r="E6" s="105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0.64</v>
      </c>
      <c r="F6" s="105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0.64</v>
      </c>
      <c r="G6" s="105">
        <v>1</v>
      </c>
    </row>
    <row r="7" spans="1:7" ht="14.25" customHeight="1" x14ac:dyDescent="0.25">
      <c r="B7" s="73" t="s">
        <v>185</v>
      </c>
      <c r="C7" s="105">
        <v>1</v>
      </c>
      <c r="D7" s="105">
        <v>1</v>
      </c>
      <c r="E7" s="105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0.88</v>
      </c>
      <c r="F7" s="105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0.88</v>
      </c>
      <c r="G7" s="105">
        <v>1</v>
      </c>
    </row>
    <row r="8" spans="1:7" ht="14.25" customHeight="1" x14ac:dyDescent="0.25">
      <c r="B8" s="73" t="s">
        <v>205</v>
      </c>
      <c r="C8" s="105">
        <v>1</v>
      </c>
      <c r="D8" s="105">
        <v>1</v>
      </c>
      <c r="E8" s="105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0.88</v>
      </c>
      <c r="F8" s="105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0.88</v>
      </c>
      <c r="G8" s="105">
        <v>1</v>
      </c>
    </row>
    <row r="9" spans="1:7" ht="14.25" customHeight="1" x14ac:dyDescent="0.25">
      <c r="B9" s="73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73"/>
      <c r="C10" s="73"/>
      <c r="D10" s="73"/>
      <c r="E10" s="73"/>
      <c r="F10" s="73"/>
      <c r="G10" s="73"/>
    </row>
    <row r="11" spans="1:7" s="80" customFormat="1" ht="14.25" customHeight="1" x14ac:dyDescent="0.3">
      <c r="A11" s="79" t="s">
        <v>286</v>
      </c>
    </row>
    <row r="12" spans="1:7" ht="14.25" customHeight="1" x14ac:dyDescent="0.3">
      <c r="A12" s="84"/>
      <c r="B12" s="46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3">
      <c r="A13" s="84"/>
      <c r="B13" s="46"/>
    </row>
    <row r="14" spans="1:7" s="80" customFormat="1" ht="14.25" customHeight="1" x14ac:dyDescent="0.3">
      <c r="A14" s="79" t="s">
        <v>283</v>
      </c>
    </row>
    <row r="15" spans="1:7" ht="14.25" customHeight="1" x14ac:dyDescent="0.3">
      <c r="A15" s="97" t="s">
        <v>279</v>
      </c>
      <c r="B15" s="73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3">
      <c r="A16" s="30"/>
      <c r="B16" s="73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3">
      <c r="A17" s="97" t="s">
        <v>121</v>
      </c>
      <c r="B17" s="46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0" customFormat="1" ht="14.25" customHeight="1" x14ac:dyDescent="0.3">
      <c r="A19" s="79" t="s">
        <v>288</v>
      </c>
    </row>
    <row r="20" spans="1:7" s="84" customFormat="1" ht="14.25" customHeight="1" x14ac:dyDescent="0.3">
      <c r="C20" s="44" t="s">
        <v>69</v>
      </c>
      <c r="D20" s="44" t="s">
        <v>70</v>
      </c>
      <c r="E20" s="44" t="s">
        <v>71</v>
      </c>
      <c r="F20" s="44" t="s">
        <v>72</v>
      </c>
    </row>
    <row r="21" spans="1:7" x14ac:dyDescent="0.25">
      <c r="B21" s="46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ht="13" x14ac:dyDescent="0.3">
      <c r="A23" s="107" t="s">
        <v>235</v>
      </c>
    </row>
    <row r="24" spans="1:7" ht="13" x14ac:dyDescent="0.3">
      <c r="A24" s="79" t="s">
        <v>233</v>
      </c>
      <c r="B24" s="80"/>
      <c r="C24" s="80"/>
      <c r="D24" s="80"/>
      <c r="E24" s="80"/>
      <c r="F24" s="80"/>
      <c r="G24" s="80"/>
    </row>
    <row r="25" spans="1:7" ht="13" x14ac:dyDescent="0.3">
      <c r="A25" s="97" t="s">
        <v>0</v>
      </c>
      <c r="B25" s="42"/>
      <c r="C25" s="30" t="s">
        <v>109</v>
      </c>
      <c r="D25" s="30" t="s">
        <v>96</v>
      </c>
      <c r="E25" s="30" t="s">
        <v>97</v>
      </c>
      <c r="F25" s="30" t="s">
        <v>98</v>
      </c>
      <c r="G25" s="30" t="s">
        <v>99</v>
      </c>
    </row>
    <row r="26" spans="1:7" x14ac:dyDescent="0.25">
      <c r="B26" s="46" t="s">
        <v>289</v>
      </c>
      <c r="C26" s="105" t="s">
        <v>10</v>
      </c>
      <c r="D26" s="105">
        <f t="shared" ref="D26:G26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ht="13" x14ac:dyDescent="0.3">
      <c r="A27" s="30"/>
      <c r="B27" s="73" t="s">
        <v>290</v>
      </c>
      <c r="C27" s="105">
        <f>IF(C4=1,1,C4*0.9)</f>
        <v>0.92249999999999999</v>
      </c>
      <c r="D27" s="105">
        <f t="shared" ref="D27:G27" si="1">IF(D4=1,1,D4*0.9)</f>
        <v>0.92249999999999999</v>
      </c>
      <c r="E27" s="105">
        <f t="shared" si="1"/>
        <v>0.92249999999999999</v>
      </c>
      <c r="F27" s="105">
        <f t="shared" si="1"/>
        <v>0.92249999999999999</v>
      </c>
      <c r="G27" s="105">
        <f t="shared" si="1"/>
        <v>0.92249999999999999</v>
      </c>
    </row>
    <row r="28" spans="1:7" ht="13" x14ac:dyDescent="0.3">
      <c r="A28" s="84" t="s">
        <v>291</v>
      </c>
    </row>
    <row r="29" spans="1:7" x14ac:dyDescent="0.25">
      <c r="B29" s="73" t="s">
        <v>292</v>
      </c>
      <c r="C29" s="105">
        <f>IF(C6=1,1,C6*0.9)</f>
        <v>1</v>
      </c>
      <c r="D29" s="105">
        <f t="shared" ref="D29:G29" si="2">IF(D6=1,1,D6*0.9)</f>
        <v>1</v>
      </c>
      <c r="E29" s="105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0.44</v>
      </c>
      <c r="F29" s="105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0.44</v>
      </c>
      <c r="G29" s="105">
        <f t="shared" si="2"/>
        <v>1</v>
      </c>
    </row>
    <row r="30" spans="1:7" x14ac:dyDescent="0.25">
      <c r="B30" s="73" t="s">
        <v>293</v>
      </c>
      <c r="C30" s="105">
        <f t="shared" ref="C30:G30" si="3">IF(C7=1,1,C7*0.9)</f>
        <v>1</v>
      </c>
      <c r="D30" s="105">
        <f t="shared" si="3"/>
        <v>1</v>
      </c>
      <c r="E30" s="105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0.85</v>
      </c>
      <c r="F30" s="105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0.85</v>
      </c>
      <c r="G30" s="105">
        <f t="shared" si="3"/>
        <v>1</v>
      </c>
    </row>
    <row r="31" spans="1:7" x14ac:dyDescent="0.25">
      <c r="B31" s="73" t="s">
        <v>315</v>
      </c>
      <c r="C31" s="105">
        <f t="shared" ref="C31:G31" si="4">IF(C8=1,1,C8*0.9)</f>
        <v>1</v>
      </c>
      <c r="D31" s="105">
        <f t="shared" si="4"/>
        <v>1</v>
      </c>
      <c r="E31" s="105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0.85</v>
      </c>
      <c r="F31" s="105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0.85</v>
      </c>
      <c r="G31" s="105">
        <f t="shared" si="4"/>
        <v>1</v>
      </c>
    </row>
    <row r="32" spans="1:7" x14ac:dyDescent="0.25">
      <c r="B32" s="73" t="s">
        <v>294</v>
      </c>
      <c r="C32" s="105">
        <f t="shared" ref="C32:G32" si="5">IF(C9=1,1,C9*0.9)</f>
        <v>1</v>
      </c>
      <c r="D32" s="105">
        <f t="shared" si="5"/>
        <v>1</v>
      </c>
      <c r="E32" s="105">
        <f t="shared" si="5"/>
        <v>1</v>
      </c>
      <c r="F32" s="105">
        <f t="shared" si="5"/>
        <v>1</v>
      </c>
      <c r="G32" s="105">
        <f t="shared" si="5"/>
        <v>1</v>
      </c>
    </row>
    <row r="33" spans="1:7" x14ac:dyDescent="0.25">
      <c r="B33" s="73"/>
      <c r="C33" s="73"/>
      <c r="D33" s="73"/>
      <c r="E33" s="73"/>
      <c r="F33" s="73"/>
      <c r="G33" s="73"/>
    </row>
    <row r="34" spans="1:7" ht="13" x14ac:dyDescent="0.3">
      <c r="A34" s="79" t="s">
        <v>295</v>
      </c>
      <c r="B34" s="80"/>
      <c r="C34" s="80"/>
      <c r="D34" s="80"/>
      <c r="E34" s="80"/>
      <c r="F34" s="80"/>
      <c r="G34" s="80"/>
    </row>
    <row r="35" spans="1:7" ht="13" x14ac:dyDescent="0.3">
      <c r="A35" s="84"/>
      <c r="B35" s="46" t="s">
        <v>296</v>
      </c>
      <c r="C35" s="105">
        <f>C12*0.9</f>
        <v>1.35</v>
      </c>
      <c r="D35" s="105">
        <f t="shared" ref="D35" si="6">D12*0.9</f>
        <v>1.2509999999999999</v>
      </c>
      <c r="E35" s="105">
        <v>1</v>
      </c>
      <c r="F35" s="105">
        <v>1</v>
      </c>
      <c r="G35" s="105">
        <v>1</v>
      </c>
    </row>
    <row r="36" spans="1:7" ht="13" x14ac:dyDescent="0.3">
      <c r="A36" s="84"/>
      <c r="B36" s="46"/>
    </row>
    <row r="37" spans="1:7" ht="13" x14ac:dyDescent="0.3">
      <c r="A37" s="79" t="s">
        <v>283</v>
      </c>
      <c r="B37" s="80"/>
      <c r="C37" s="80"/>
      <c r="D37" s="80"/>
      <c r="E37" s="80"/>
      <c r="F37" s="80"/>
      <c r="G37" s="80"/>
    </row>
    <row r="38" spans="1:7" ht="13" x14ac:dyDescent="0.3">
      <c r="A38" s="97" t="s">
        <v>279</v>
      </c>
      <c r="B38" s="73" t="s">
        <v>297</v>
      </c>
      <c r="C38" s="105">
        <f>IF(C15=1,1,C15*0.9)</f>
        <v>0.92249999999999999</v>
      </c>
      <c r="D38" s="105">
        <f t="shared" ref="D38:G38" si="7">IF(D15=1,1,D15*0.9)</f>
        <v>0.92249999999999999</v>
      </c>
      <c r="E38" s="105">
        <f t="shared" si="7"/>
        <v>0.92249999999999999</v>
      </c>
      <c r="F38" s="105">
        <f t="shared" si="7"/>
        <v>0.92249999999999999</v>
      </c>
      <c r="G38" s="105">
        <f t="shared" si="7"/>
        <v>0.92249999999999999</v>
      </c>
    </row>
    <row r="39" spans="1:7" ht="13" x14ac:dyDescent="0.3">
      <c r="A39" s="30"/>
      <c r="B39" s="73" t="s">
        <v>298</v>
      </c>
      <c r="C39" s="105">
        <f t="shared" ref="C39:G39" si="8">IF(C16=1,1,C16*0.9)</f>
        <v>0.92249999999999999</v>
      </c>
      <c r="D39" s="105">
        <f t="shared" si="8"/>
        <v>0.92249999999999999</v>
      </c>
      <c r="E39" s="105">
        <f t="shared" si="8"/>
        <v>0.92249999999999999</v>
      </c>
      <c r="F39" s="105">
        <f t="shared" si="8"/>
        <v>0.92249999999999999</v>
      </c>
      <c r="G39" s="105">
        <f t="shared" si="8"/>
        <v>0.92249999999999999</v>
      </c>
    </row>
    <row r="40" spans="1:7" ht="13" x14ac:dyDescent="0.3">
      <c r="A40" s="97" t="s">
        <v>121</v>
      </c>
      <c r="B40" s="46" t="s">
        <v>299</v>
      </c>
      <c r="C40" s="105">
        <f t="shared" ref="C40:G40" si="9">IF(C17=1,1,C17*0.9)</f>
        <v>1</v>
      </c>
      <c r="D40" s="105">
        <f t="shared" si="9"/>
        <v>1</v>
      </c>
      <c r="E40" s="105">
        <f t="shared" si="9"/>
        <v>1</v>
      </c>
      <c r="F40" s="105">
        <f t="shared" si="9"/>
        <v>1</v>
      </c>
      <c r="G40" s="105">
        <f t="shared" si="9"/>
        <v>1</v>
      </c>
    </row>
    <row r="42" spans="1:7" ht="13" x14ac:dyDescent="0.3">
      <c r="A42" s="79" t="s">
        <v>300</v>
      </c>
      <c r="B42" s="80"/>
      <c r="C42" s="80"/>
      <c r="D42" s="80"/>
      <c r="E42" s="80"/>
      <c r="F42" s="80"/>
      <c r="G42" s="80"/>
    </row>
    <row r="43" spans="1:7" ht="13" x14ac:dyDescent="0.3">
      <c r="A43" s="84"/>
      <c r="B43" s="84"/>
      <c r="C43" s="44" t="s">
        <v>69</v>
      </c>
      <c r="D43" s="44" t="s">
        <v>70</v>
      </c>
      <c r="E43" s="44" t="s">
        <v>71</v>
      </c>
      <c r="F43" s="44" t="s">
        <v>72</v>
      </c>
      <c r="G43" s="84"/>
    </row>
    <row r="44" spans="1:7" x14ac:dyDescent="0.25">
      <c r="B44" s="46" t="s">
        <v>301</v>
      </c>
      <c r="C44" s="105">
        <f>C21*0.9</f>
        <v>1.3680000000000001</v>
      </c>
      <c r="D44" s="105">
        <v>1</v>
      </c>
      <c r="E44" s="105">
        <v>1</v>
      </c>
      <c r="F44" s="105">
        <v>1</v>
      </c>
    </row>
    <row r="46" spans="1:7" s="107" customFormat="1" ht="13" x14ac:dyDescent="0.3">
      <c r="A46" s="107" t="s">
        <v>239</v>
      </c>
    </row>
    <row r="47" spans="1:7" ht="13" x14ac:dyDescent="0.3">
      <c r="A47" s="79" t="s">
        <v>233</v>
      </c>
      <c r="B47" s="80"/>
      <c r="C47" s="80"/>
      <c r="D47" s="80"/>
      <c r="E47" s="80"/>
      <c r="F47" s="80"/>
      <c r="G47" s="80"/>
    </row>
    <row r="48" spans="1:7" ht="13" x14ac:dyDescent="0.3">
      <c r="A48" s="97" t="s">
        <v>0</v>
      </c>
      <c r="B48" s="42"/>
      <c r="C48" s="30" t="s">
        <v>109</v>
      </c>
      <c r="D48" s="30" t="s">
        <v>96</v>
      </c>
      <c r="E48" s="30" t="s">
        <v>97</v>
      </c>
      <c r="F48" s="30" t="s">
        <v>98</v>
      </c>
      <c r="G48" s="30" t="s">
        <v>99</v>
      </c>
    </row>
    <row r="49" spans="1:7" x14ac:dyDescent="0.25">
      <c r="B49" s="46" t="s">
        <v>302</v>
      </c>
      <c r="C49" s="105" t="s">
        <v>10</v>
      </c>
      <c r="D49" s="105">
        <f t="shared" ref="D49:G50" si="10">D3*1.05</f>
        <v>47.25</v>
      </c>
      <c r="E49" s="105">
        <f t="shared" si="10"/>
        <v>379.68000000000006</v>
      </c>
      <c r="F49" s="105">
        <f t="shared" si="10"/>
        <v>183.435</v>
      </c>
      <c r="G49" s="105">
        <f t="shared" si="10"/>
        <v>183.435</v>
      </c>
    </row>
    <row r="50" spans="1:7" ht="13" x14ac:dyDescent="0.3">
      <c r="A50" s="30"/>
      <c r="B50" s="73" t="s">
        <v>303</v>
      </c>
      <c r="C50" s="105">
        <f>C4*1.05</f>
        <v>1.0762499999999999</v>
      </c>
      <c r="D50" s="105">
        <f t="shared" si="10"/>
        <v>1.0762499999999999</v>
      </c>
      <c r="E50" s="105">
        <f t="shared" si="10"/>
        <v>1.0762499999999999</v>
      </c>
      <c r="F50" s="105">
        <f t="shared" si="10"/>
        <v>1.0762499999999999</v>
      </c>
      <c r="G50" s="105">
        <f t="shared" si="10"/>
        <v>1.0762499999999999</v>
      </c>
    </row>
    <row r="51" spans="1:7" ht="13" x14ac:dyDescent="0.3">
      <c r="A51" s="84" t="s">
        <v>304</v>
      </c>
    </row>
    <row r="52" spans="1:7" x14ac:dyDescent="0.25">
      <c r="B52" s="73" t="s">
        <v>305</v>
      </c>
      <c r="C52" s="105">
        <f>IF(C6=1,1,C6*1.1)</f>
        <v>1</v>
      </c>
      <c r="D52" s="105">
        <f t="shared" ref="D52:G52" si="11">IF(D6=1,1,D6*1.1)</f>
        <v>1</v>
      </c>
      <c r="E52" s="105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0.92</v>
      </c>
      <c r="F52" s="105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0.92</v>
      </c>
      <c r="G52" s="105">
        <f t="shared" si="11"/>
        <v>1</v>
      </c>
    </row>
    <row r="53" spans="1:7" x14ac:dyDescent="0.25">
      <c r="B53" s="73" t="s">
        <v>306</v>
      </c>
      <c r="C53" s="105">
        <f t="shared" ref="C53:G53" si="12">IF(C7=1,1,C7*1.1)</f>
        <v>1</v>
      </c>
      <c r="D53" s="105">
        <f t="shared" si="12"/>
        <v>1</v>
      </c>
      <c r="E53" s="105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0.91</v>
      </c>
      <c r="F53" s="105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0.91</v>
      </c>
      <c r="G53" s="105">
        <f t="shared" si="12"/>
        <v>1</v>
      </c>
    </row>
    <row r="54" spans="1:7" x14ac:dyDescent="0.25">
      <c r="B54" s="73" t="s">
        <v>316</v>
      </c>
      <c r="C54" s="105">
        <f t="shared" ref="C54:G54" si="13">IF(C8=1,1,C8*1.1)</f>
        <v>1</v>
      </c>
      <c r="D54" s="105">
        <f t="shared" si="13"/>
        <v>1</v>
      </c>
      <c r="E54" s="105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0.91</v>
      </c>
      <c r="F54" s="105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0.91</v>
      </c>
      <c r="G54" s="105">
        <f t="shared" si="13"/>
        <v>1</v>
      </c>
    </row>
    <row r="55" spans="1:7" x14ac:dyDescent="0.25">
      <c r="B55" s="73" t="s">
        <v>307</v>
      </c>
      <c r="C55" s="105">
        <f t="shared" ref="C55:G55" si="14">IF(C9=1,1,C9*1.1)</f>
        <v>1</v>
      </c>
      <c r="D55" s="105">
        <f t="shared" si="14"/>
        <v>1</v>
      </c>
      <c r="E55" s="105">
        <f t="shared" si="14"/>
        <v>1</v>
      </c>
      <c r="F55" s="105">
        <f t="shared" si="14"/>
        <v>1</v>
      </c>
      <c r="G55" s="105">
        <f t="shared" si="14"/>
        <v>1</v>
      </c>
    </row>
    <row r="56" spans="1:7" x14ac:dyDescent="0.25">
      <c r="B56" s="73"/>
      <c r="C56" s="73"/>
      <c r="D56" s="73"/>
      <c r="E56" s="73"/>
      <c r="F56" s="73"/>
      <c r="G56" s="73"/>
    </row>
    <row r="57" spans="1:7" ht="13" x14ac:dyDescent="0.3">
      <c r="A57" s="79" t="s">
        <v>308</v>
      </c>
      <c r="B57" s="80"/>
      <c r="C57" s="80"/>
      <c r="D57" s="80"/>
      <c r="E57" s="80"/>
      <c r="F57" s="80"/>
      <c r="G57" s="80"/>
    </row>
    <row r="58" spans="1:7" ht="13" x14ac:dyDescent="0.3">
      <c r="A58" s="84"/>
      <c r="B58" s="46" t="s">
        <v>309</v>
      </c>
      <c r="C58" s="105">
        <f>C12*1.1</f>
        <v>1.6500000000000001</v>
      </c>
      <c r="D58" s="105">
        <f t="shared" ref="D58" si="15">D12*1.1</f>
        <v>1.5289999999999999</v>
      </c>
      <c r="E58" s="105">
        <v>1</v>
      </c>
      <c r="F58" s="105">
        <v>1</v>
      </c>
      <c r="G58" s="105">
        <v>1</v>
      </c>
    </row>
    <row r="59" spans="1:7" ht="13" x14ac:dyDescent="0.3">
      <c r="A59" s="84"/>
      <c r="B59" s="46"/>
    </row>
    <row r="60" spans="1:7" ht="13" x14ac:dyDescent="0.3">
      <c r="A60" s="79" t="s">
        <v>283</v>
      </c>
      <c r="B60" s="80"/>
      <c r="C60" s="80"/>
      <c r="D60" s="80"/>
      <c r="E60" s="80"/>
      <c r="F60" s="80"/>
      <c r="G60" s="80"/>
    </row>
    <row r="61" spans="1:7" ht="13" x14ac:dyDescent="0.3">
      <c r="A61" s="97" t="s">
        <v>279</v>
      </c>
      <c r="B61" s="73" t="s">
        <v>310</v>
      </c>
      <c r="C61" s="105">
        <f>IF(C15=1,1,C15*1.1)</f>
        <v>1.1274999999999999</v>
      </c>
      <c r="D61" s="105">
        <f t="shared" ref="D61:G61" si="16">IF(D15=1,1,D15*1.1)</f>
        <v>1.1274999999999999</v>
      </c>
      <c r="E61" s="105">
        <f t="shared" si="16"/>
        <v>1.1274999999999999</v>
      </c>
      <c r="F61" s="105">
        <f t="shared" si="16"/>
        <v>1.1274999999999999</v>
      </c>
      <c r="G61" s="105">
        <f t="shared" si="16"/>
        <v>1.1274999999999999</v>
      </c>
    </row>
    <row r="62" spans="1:7" ht="13" x14ac:dyDescent="0.3">
      <c r="A62" s="30"/>
      <c r="B62" s="73" t="s">
        <v>311</v>
      </c>
      <c r="C62" s="105">
        <f t="shared" ref="C62:G62" si="17">IF(C16=1,1,C16*1.1)</f>
        <v>1.1274999999999999</v>
      </c>
      <c r="D62" s="105">
        <f t="shared" si="17"/>
        <v>1.1274999999999999</v>
      </c>
      <c r="E62" s="105">
        <f t="shared" si="17"/>
        <v>1.1274999999999999</v>
      </c>
      <c r="F62" s="105">
        <f t="shared" si="17"/>
        <v>1.1274999999999999</v>
      </c>
      <c r="G62" s="105">
        <f t="shared" si="17"/>
        <v>1.1274999999999999</v>
      </c>
    </row>
    <row r="63" spans="1:7" ht="13" x14ac:dyDescent="0.3">
      <c r="A63" s="97" t="s">
        <v>121</v>
      </c>
      <c r="B63" s="46" t="s">
        <v>312</v>
      </c>
      <c r="C63" s="105">
        <f t="shared" ref="C63:G63" si="18">IF(C17=1,1,C17*1.1)</f>
        <v>1</v>
      </c>
      <c r="D63" s="105">
        <f t="shared" si="18"/>
        <v>1</v>
      </c>
      <c r="E63" s="105">
        <f t="shared" si="18"/>
        <v>1</v>
      </c>
      <c r="F63" s="105">
        <f t="shared" si="18"/>
        <v>1</v>
      </c>
      <c r="G63" s="105">
        <f t="shared" si="18"/>
        <v>1</v>
      </c>
    </row>
    <row r="65" spans="1:7" ht="13" x14ac:dyDescent="0.3">
      <c r="A65" s="79" t="s">
        <v>313</v>
      </c>
      <c r="B65" s="80"/>
      <c r="C65" s="80"/>
      <c r="D65" s="80"/>
      <c r="E65" s="80"/>
      <c r="F65" s="80"/>
      <c r="G65" s="80"/>
    </row>
    <row r="66" spans="1:7" ht="13" x14ac:dyDescent="0.3">
      <c r="A66" s="84"/>
      <c r="B66" s="84"/>
      <c r="C66" s="44" t="s">
        <v>69</v>
      </c>
      <c r="D66" s="44" t="s">
        <v>70</v>
      </c>
      <c r="E66" s="44" t="s">
        <v>71</v>
      </c>
      <c r="F66" s="44" t="s">
        <v>72</v>
      </c>
      <c r="G66" s="84"/>
    </row>
    <row r="67" spans="1:7" x14ac:dyDescent="0.25">
      <c r="B67" s="46" t="s">
        <v>314</v>
      </c>
      <c r="C67" s="105">
        <f>C21*1.1</f>
        <v>1.6720000000000002</v>
      </c>
      <c r="D67" s="105">
        <v>1</v>
      </c>
      <c r="E67" s="105">
        <v>1</v>
      </c>
      <c r="F67" s="105">
        <v>1</v>
      </c>
    </row>
  </sheetData>
  <sheetProtection algorithmName="SHA-512" hashValue="8QLon81fMKvRQ+XLZaTBiWz5z8m5KvmTxsaZ+kuOAg1fBUmxImg1TOgtVBdrEu9TtryF65RFi4YxqhFIhk6/cA==" saltValue="AQkjnpC65AE8Q5ZFeqnEl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26:G26 C44 C50:G50 D49:G49 C35:D35 C58:D58 C61:G63 C27:G28 C38:G40 C52:D52 C32:G32 C30:D30 G30 C31:D31 G31 C55:G55 C53:D53 G53 C54:D54 G54 C29:D29 G29 G52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7" sqref="C7"/>
    </sheetView>
  </sheetViews>
  <sheetFormatPr defaultColWidth="16.08984375" defaultRowHeight="15.75" customHeight="1" x14ac:dyDescent="0.25"/>
  <cols>
    <col min="1" max="1" width="52.1796875" style="28" customWidth="1"/>
    <col min="2" max="6" width="16.08984375" style="28"/>
    <col min="7" max="7" width="17.1796875" style="28" customWidth="1"/>
    <col min="8" max="8" width="16.08984375" style="28" customWidth="1"/>
    <col min="9" max="16384" width="16.08984375" style="28"/>
  </cols>
  <sheetData>
    <row r="1" spans="1:6" ht="15.75" customHeight="1" x14ac:dyDescent="0.3">
      <c r="A1" s="42" t="s">
        <v>160</v>
      </c>
      <c r="B1" s="30"/>
      <c r="C1" s="30" t="s">
        <v>51</v>
      </c>
      <c r="D1" s="30" t="s">
        <v>53</v>
      </c>
      <c r="E1" s="30" t="s">
        <v>52</v>
      </c>
      <c r="F1" s="42" t="s">
        <v>54</v>
      </c>
    </row>
    <row r="2" spans="1:6" ht="15.75" customHeight="1" x14ac:dyDescent="0.25">
      <c r="A2" s="73" t="s">
        <v>168</v>
      </c>
      <c r="B2" s="73" t="s">
        <v>317</v>
      </c>
      <c r="C2" s="105">
        <v>0.28999999999999998</v>
      </c>
      <c r="D2" s="105">
        <v>0.28999999999999998</v>
      </c>
      <c r="E2" s="105">
        <v>0</v>
      </c>
      <c r="F2" s="105">
        <v>0</v>
      </c>
    </row>
    <row r="3" spans="1:6" ht="15.75" customHeight="1" x14ac:dyDescent="0.25">
      <c r="A3" s="73"/>
      <c r="B3" s="73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73" t="s">
        <v>180</v>
      </c>
      <c r="B4" s="73" t="s">
        <v>317</v>
      </c>
      <c r="C4" s="105">
        <v>0.61</v>
      </c>
      <c r="D4" s="105">
        <v>0.61</v>
      </c>
      <c r="E4" s="105">
        <v>0</v>
      </c>
      <c r="F4" s="105">
        <v>0</v>
      </c>
    </row>
    <row r="5" spans="1:6" ht="15.75" customHeight="1" x14ac:dyDescent="0.25">
      <c r="A5" s="73"/>
      <c r="B5" s="73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73" t="s">
        <v>181</v>
      </c>
      <c r="B6" s="73" t="s">
        <v>317</v>
      </c>
      <c r="C6" s="105">
        <v>0.61</v>
      </c>
      <c r="D6" s="105">
        <v>0.61</v>
      </c>
      <c r="E6" s="105">
        <v>0</v>
      </c>
      <c r="F6" s="105">
        <v>0</v>
      </c>
    </row>
    <row r="7" spans="1:6" ht="15.75" customHeight="1" x14ac:dyDescent="0.25">
      <c r="A7" s="73"/>
      <c r="B7" s="73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73" t="s">
        <v>182</v>
      </c>
      <c r="B8" s="73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73"/>
      <c r="B9" s="73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73" t="s">
        <v>186</v>
      </c>
      <c r="B10" s="73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73"/>
      <c r="B11" s="73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73" t="s">
        <v>190</v>
      </c>
      <c r="B12" s="73" t="s">
        <v>317</v>
      </c>
      <c r="C12" s="105">
        <f>1-0.93*0.39</f>
        <v>0.63729999999999998</v>
      </c>
      <c r="D12" s="105">
        <f>1-0.93*0.39</f>
        <v>0.63729999999999998</v>
      </c>
      <c r="E12" s="105">
        <v>0</v>
      </c>
      <c r="F12" s="105">
        <v>0</v>
      </c>
    </row>
    <row r="13" spans="1:6" ht="15.75" customHeight="1" x14ac:dyDescent="0.25">
      <c r="A13" s="73"/>
      <c r="B13" s="73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3">
      <c r="A15" s="107" t="s">
        <v>235</v>
      </c>
    </row>
    <row r="16" spans="1:6" ht="15.75" customHeight="1" x14ac:dyDescent="0.3">
      <c r="A16" s="42" t="s">
        <v>160</v>
      </c>
      <c r="B16" s="30"/>
      <c r="C16" s="30" t="s">
        <v>51</v>
      </c>
      <c r="D16" s="30" t="s">
        <v>53</v>
      </c>
      <c r="E16" s="30" t="s">
        <v>52</v>
      </c>
      <c r="F16" s="42" t="s">
        <v>54</v>
      </c>
    </row>
    <row r="17" spans="1:6" ht="15.75" customHeight="1" x14ac:dyDescent="0.25">
      <c r="A17" s="73" t="s">
        <v>168</v>
      </c>
      <c r="B17" s="73" t="s">
        <v>317</v>
      </c>
      <c r="C17" s="105">
        <f>1-0.94</f>
        <v>6.0000000000000053E-2</v>
      </c>
      <c r="D17" s="105">
        <f>1-0.94</f>
        <v>6.0000000000000053E-2</v>
      </c>
      <c r="E17" s="105">
        <f t="shared" ref="E17:F17" si="0">E2*0.9</f>
        <v>0</v>
      </c>
      <c r="F17" s="105">
        <f t="shared" si="0"/>
        <v>0</v>
      </c>
    </row>
    <row r="18" spans="1:6" ht="15.75" customHeight="1" x14ac:dyDescent="0.25">
      <c r="A18" s="73"/>
      <c r="B18" s="73" t="s">
        <v>318</v>
      </c>
      <c r="C18" s="105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A19" s="73" t="s">
        <v>180</v>
      </c>
      <c r="B19" s="73" t="s">
        <v>317</v>
      </c>
      <c r="C19" s="105">
        <f>1-0.86</f>
        <v>0.14000000000000001</v>
      </c>
      <c r="D19" s="105">
        <f>1-0.86</f>
        <v>0.14000000000000001</v>
      </c>
      <c r="E19" s="105">
        <f t="shared" ref="E19:F19" si="1">E4*0.9</f>
        <v>0</v>
      </c>
      <c r="F19" s="105">
        <f t="shared" si="1"/>
        <v>0</v>
      </c>
    </row>
    <row r="20" spans="1:6" ht="15.75" customHeight="1" x14ac:dyDescent="0.25">
      <c r="A20" s="73"/>
      <c r="B20" s="73" t="s">
        <v>318</v>
      </c>
      <c r="C20" s="105">
        <v>1</v>
      </c>
      <c r="D20" s="105">
        <v>1</v>
      </c>
      <c r="E20" s="105">
        <v>1</v>
      </c>
      <c r="F20" s="105">
        <v>1</v>
      </c>
    </row>
    <row r="21" spans="1:6" ht="15.75" customHeight="1" x14ac:dyDescent="0.25">
      <c r="A21" s="73" t="s">
        <v>181</v>
      </c>
      <c r="B21" s="73" t="s">
        <v>317</v>
      </c>
      <c r="C21" s="105">
        <f>1-0.86</f>
        <v>0.14000000000000001</v>
      </c>
      <c r="D21" s="105">
        <f>1-0.86</f>
        <v>0.14000000000000001</v>
      </c>
      <c r="E21" s="105">
        <f t="shared" ref="E21:F21" si="2">E6*0.9</f>
        <v>0</v>
      </c>
      <c r="F21" s="105">
        <f t="shared" si="2"/>
        <v>0</v>
      </c>
    </row>
    <row r="22" spans="1:6" ht="15.75" customHeight="1" x14ac:dyDescent="0.25">
      <c r="A22" s="73"/>
      <c r="B22" s="73" t="s">
        <v>318</v>
      </c>
      <c r="C22" s="105">
        <v>1</v>
      </c>
      <c r="D22" s="105">
        <v>1</v>
      </c>
      <c r="E22" s="105">
        <v>1</v>
      </c>
      <c r="F22" s="105">
        <v>1</v>
      </c>
    </row>
    <row r="23" spans="1:6" ht="15.75" customHeight="1" x14ac:dyDescent="0.25">
      <c r="A23" s="73" t="s">
        <v>182</v>
      </c>
      <c r="B23" s="73" t="s">
        <v>317</v>
      </c>
      <c r="C23" s="105">
        <f>1-0.77</f>
        <v>0.22999999999999998</v>
      </c>
      <c r="D23" s="105">
        <f>1-0.77</f>
        <v>0.22999999999999998</v>
      </c>
      <c r="E23" s="105">
        <f t="shared" ref="E23:F23" si="3">E10*0.9</f>
        <v>0</v>
      </c>
      <c r="F23" s="105">
        <f t="shared" si="3"/>
        <v>0</v>
      </c>
    </row>
    <row r="24" spans="1:6" ht="15.75" customHeight="1" x14ac:dyDescent="0.25">
      <c r="A24" s="73"/>
      <c r="B24" s="73" t="s">
        <v>318</v>
      </c>
      <c r="C24" s="105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A25" s="73" t="s">
        <v>186</v>
      </c>
      <c r="B25" s="73" t="s">
        <v>317</v>
      </c>
      <c r="C25" s="105">
        <f>1-0.77</f>
        <v>0.22999999999999998</v>
      </c>
      <c r="D25" s="105">
        <f>1-0.77</f>
        <v>0.22999999999999998</v>
      </c>
      <c r="E25" s="105">
        <f t="shared" ref="E25:F25" si="4">E10*0.9</f>
        <v>0</v>
      </c>
      <c r="F25" s="105">
        <f t="shared" si="4"/>
        <v>0</v>
      </c>
    </row>
    <row r="26" spans="1:6" ht="15.75" customHeight="1" x14ac:dyDescent="0.25">
      <c r="A26" s="73"/>
      <c r="B26" s="73" t="s">
        <v>318</v>
      </c>
      <c r="C26" s="105">
        <v>1</v>
      </c>
      <c r="D26" s="105">
        <v>1</v>
      </c>
      <c r="E26" s="105">
        <v>1</v>
      </c>
      <c r="F26" s="105">
        <v>1</v>
      </c>
    </row>
    <row r="27" spans="1:6" ht="15.75" customHeight="1" x14ac:dyDescent="0.25">
      <c r="A27" s="73" t="s">
        <v>190</v>
      </c>
      <c r="B27" s="73" t="s">
        <v>317</v>
      </c>
      <c r="C27" s="105">
        <f>1-0.98*0.86</f>
        <v>0.15720000000000001</v>
      </c>
      <c r="D27" s="105">
        <f>1-0.98*0.86</f>
        <v>0.15720000000000001</v>
      </c>
      <c r="E27" s="105">
        <f t="shared" ref="E27:F27" si="5">E12*0.9</f>
        <v>0</v>
      </c>
      <c r="F27" s="105">
        <f t="shared" si="5"/>
        <v>0</v>
      </c>
    </row>
    <row r="28" spans="1:6" ht="15.75" customHeight="1" x14ac:dyDescent="0.25">
      <c r="A28" s="73"/>
      <c r="B28" s="73" t="s">
        <v>318</v>
      </c>
      <c r="C28" s="105">
        <v>1</v>
      </c>
      <c r="D28" s="105">
        <v>1</v>
      </c>
      <c r="E28" s="105">
        <v>1</v>
      </c>
      <c r="F28" s="105">
        <v>1</v>
      </c>
    </row>
    <row r="30" spans="1:6" s="107" customFormat="1" ht="15.75" customHeight="1" x14ac:dyDescent="0.3">
      <c r="A30" s="107" t="s">
        <v>239</v>
      </c>
    </row>
    <row r="31" spans="1:6" ht="15.75" customHeight="1" x14ac:dyDescent="0.3">
      <c r="A31" s="42" t="s">
        <v>160</v>
      </c>
      <c r="B31" s="30"/>
      <c r="C31" s="30" t="s">
        <v>51</v>
      </c>
      <c r="D31" s="30" t="s">
        <v>53</v>
      </c>
      <c r="E31" s="30" t="s">
        <v>52</v>
      </c>
      <c r="F31" s="42" t="s">
        <v>54</v>
      </c>
    </row>
    <row r="32" spans="1:6" ht="15.75" customHeight="1" x14ac:dyDescent="0.25">
      <c r="A32" s="73" t="s">
        <v>168</v>
      </c>
      <c r="B32" s="73" t="s">
        <v>317</v>
      </c>
      <c r="C32" s="105">
        <f>1-0.54</f>
        <v>0.45999999999999996</v>
      </c>
      <c r="D32" s="105">
        <f>1-0.54</f>
        <v>0.45999999999999996</v>
      </c>
      <c r="E32" s="105">
        <f t="shared" ref="E32:F32" si="6">E2*1.1</f>
        <v>0</v>
      </c>
      <c r="F32" s="105">
        <f t="shared" si="6"/>
        <v>0</v>
      </c>
    </row>
    <row r="33" spans="1:6" ht="15.75" customHeight="1" x14ac:dyDescent="0.25">
      <c r="A33" s="73"/>
      <c r="B33" s="73" t="s">
        <v>318</v>
      </c>
      <c r="C33" s="105">
        <v>1</v>
      </c>
      <c r="D33" s="105">
        <v>1</v>
      </c>
      <c r="E33" s="105">
        <v>1</v>
      </c>
      <c r="F33" s="105">
        <v>1</v>
      </c>
    </row>
    <row r="34" spans="1:6" ht="15.75" customHeight="1" x14ac:dyDescent="0.25">
      <c r="A34" s="73" t="s">
        <v>180</v>
      </c>
      <c r="B34" s="73" t="s">
        <v>317</v>
      </c>
      <c r="C34" s="105">
        <f>1-0.17</f>
        <v>0.83</v>
      </c>
      <c r="D34" s="105">
        <f>1-0.17</f>
        <v>0.83</v>
      </c>
      <c r="E34" s="105">
        <f t="shared" ref="E34:F34" si="7">E4*1.1</f>
        <v>0</v>
      </c>
      <c r="F34" s="105">
        <f t="shared" si="7"/>
        <v>0</v>
      </c>
    </row>
    <row r="35" spans="1:6" ht="15.75" customHeight="1" x14ac:dyDescent="0.25">
      <c r="A35" s="73"/>
      <c r="B35" s="73" t="s">
        <v>318</v>
      </c>
      <c r="C35" s="105">
        <v>1</v>
      </c>
      <c r="D35" s="105">
        <v>1</v>
      </c>
      <c r="E35" s="105">
        <v>1</v>
      </c>
      <c r="F35" s="105">
        <v>1</v>
      </c>
    </row>
    <row r="36" spans="1:6" ht="15.75" customHeight="1" x14ac:dyDescent="0.25">
      <c r="A36" s="73" t="s">
        <v>181</v>
      </c>
      <c r="B36" s="73" t="s">
        <v>317</v>
      </c>
      <c r="C36" s="105">
        <f>1-0.17</f>
        <v>0.83</v>
      </c>
      <c r="D36" s="105">
        <f>1-0.17</f>
        <v>0.83</v>
      </c>
      <c r="E36" s="105">
        <f t="shared" ref="E36:F36" si="8">E6*1.1</f>
        <v>0</v>
      </c>
      <c r="F36" s="105">
        <f t="shared" si="8"/>
        <v>0</v>
      </c>
    </row>
    <row r="37" spans="1:6" ht="15.75" customHeight="1" x14ac:dyDescent="0.25">
      <c r="A37" s="73"/>
      <c r="B37" s="73" t="s">
        <v>318</v>
      </c>
      <c r="C37" s="105">
        <v>1</v>
      </c>
      <c r="D37" s="105">
        <v>1</v>
      </c>
      <c r="E37" s="105">
        <v>1</v>
      </c>
      <c r="F37" s="105">
        <v>1</v>
      </c>
    </row>
    <row r="38" spans="1:6" ht="15.75" customHeight="1" x14ac:dyDescent="0.25">
      <c r="A38" s="73" t="s">
        <v>182</v>
      </c>
      <c r="B38" s="73" t="s">
        <v>317</v>
      </c>
      <c r="C38" s="105">
        <f>1-0.55</f>
        <v>0.44999999999999996</v>
      </c>
      <c r="D38" s="105">
        <f>1-0.55</f>
        <v>0.44999999999999996</v>
      </c>
      <c r="E38" s="105">
        <f t="shared" ref="E38:F38" si="9">E8*1.1</f>
        <v>0</v>
      </c>
      <c r="F38" s="105">
        <f t="shared" si="9"/>
        <v>0</v>
      </c>
    </row>
    <row r="39" spans="1:6" ht="15.75" customHeight="1" x14ac:dyDescent="0.25">
      <c r="A39" s="73"/>
      <c r="B39" s="73" t="s">
        <v>318</v>
      </c>
      <c r="C39" s="105">
        <v>1</v>
      </c>
      <c r="D39" s="105">
        <v>1</v>
      </c>
      <c r="E39" s="105">
        <v>1</v>
      </c>
      <c r="F39" s="105">
        <v>1</v>
      </c>
    </row>
    <row r="40" spans="1:6" ht="15.75" customHeight="1" x14ac:dyDescent="0.25">
      <c r="A40" s="73" t="s">
        <v>186</v>
      </c>
      <c r="B40" s="73" t="s">
        <v>317</v>
      </c>
      <c r="C40" s="105">
        <f>1-0.55</f>
        <v>0.44999999999999996</v>
      </c>
      <c r="D40" s="105">
        <f>1-0.55</f>
        <v>0.44999999999999996</v>
      </c>
      <c r="E40" s="105">
        <f t="shared" ref="E40:F40" si="10">E10*1.1</f>
        <v>0</v>
      </c>
      <c r="F40" s="105">
        <f t="shared" si="10"/>
        <v>0</v>
      </c>
    </row>
    <row r="41" spans="1:6" ht="15.75" customHeight="1" x14ac:dyDescent="0.25">
      <c r="A41" s="73"/>
      <c r="B41" s="73" t="s">
        <v>318</v>
      </c>
      <c r="C41" s="105">
        <v>1</v>
      </c>
      <c r="D41" s="105">
        <v>1</v>
      </c>
      <c r="E41" s="105">
        <v>1</v>
      </c>
      <c r="F41" s="105">
        <v>1</v>
      </c>
    </row>
    <row r="42" spans="1:6" ht="15.75" customHeight="1" x14ac:dyDescent="0.25">
      <c r="A42" s="73" t="s">
        <v>190</v>
      </c>
      <c r="B42" s="73" t="s">
        <v>317</v>
      </c>
      <c r="C42" s="105">
        <f>1-0.88*0.17</f>
        <v>0.85040000000000004</v>
      </c>
      <c r="D42" s="105">
        <f>1-0.88*0.17</f>
        <v>0.85040000000000004</v>
      </c>
      <c r="E42" s="105">
        <f t="shared" ref="E42:F42" si="11">E12*1.1</f>
        <v>0</v>
      </c>
      <c r="F42" s="105">
        <f t="shared" si="11"/>
        <v>0</v>
      </c>
    </row>
    <row r="43" spans="1:6" ht="15.75" customHeight="1" x14ac:dyDescent="0.25">
      <c r="A43" s="73"/>
      <c r="B43" s="73" t="s">
        <v>318</v>
      </c>
      <c r="C43" s="105">
        <v>1</v>
      </c>
      <c r="D43" s="105">
        <v>1</v>
      </c>
      <c r="E43" s="105">
        <v>1</v>
      </c>
      <c r="F43" s="105">
        <v>1</v>
      </c>
    </row>
  </sheetData>
  <sheetProtection algorithmName="SHA-512" hashValue="uX+Haq3X5IfhBIxlrOIbDt+DA6yvlmtLZ9jCVt6ISmgADXBHl3iz9MnPkuRAmb3JZkxtFY1WJsgdCbCVjgHMBA==" saltValue="UbB/66oVAY1cVDRe9KTlt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E43:F43 E41:F41 E39:F39 E37:F37 E35:F35 E33:F33 E32:F32 E34:F34 E36:F36 E38:F38 E40:F40 E42:F42 E28:F28 E26:F26 E24:F24 E22:F22 E20:F20 E18:F18 E17:F17 E19:F19 E21:F21 E23:F23 E25:F25 E27:F27 C18:D18 C20:D20 C22:D22 C24:D24 C26:D26 C28:D28 C17:D17 C27:D27 C25:D25 C23:D23 C21:D21 C19:D19 C12:D12 C33:D33 C35:D35 C37:D37 C39:D39 C41:D41 C43:D43 C32:D32 C42:D42 C40:D40 C38:D38 C36:D36 C34:D34" unlockedFormula="1"/>
  </ignoredErrors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8" zoomScale="70" zoomScaleNormal="70" workbookViewId="0">
      <selection activeCell="C3" sqref="C3:O67"/>
    </sheetView>
  </sheetViews>
  <sheetFormatPr defaultColWidth="12.81640625" defaultRowHeight="12.5" x14ac:dyDescent="0.25"/>
  <cols>
    <col min="1" max="1" width="22.54296875" style="28" customWidth="1"/>
    <col min="2" max="2" width="58.90625" style="28" bestFit="1" customWidth="1"/>
    <col min="3" max="15" width="15" style="28" customWidth="1"/>
    <col min="16" max="16384" width="12.81640625" style="28"/>
  </cols>
  <sheetData>
    <row r="1" spans="1:15" ht="35.25" customHeight="1" x14ac:dyDescent="0.3">
      <c r="A1" s="30"/>
      <c r="B1" s="30"/>
      <c r="C1" s="83" t="s">
        <v>109</v>
      </c>
      <c r="D1" s="83" t="s">
        <v>96</v>
      </c>
      <c r="E1" s="83" t="s">
        <v>97</v>
      </c>
      <c r="F1" s="83" t="s">
        <v>98</v>
      </c>
      <c r="G1" s="83" t="s">
        <v>99</v>
      </c>
      <c r="H1" s="83" t="s">
        <v>69</v>
      </c>
      <c r="I1" s="83" t="s">
        <v>70</v>
      </c>
      <c r="J1" s="83" t="s">
        <v>71</v>
      </c>
      <c r="K1" s="83" t="s">
        <v>72</v>
      </c>
      <c r="L1" s="83" t="s">
        <v>122</v>
      </c>
      <c r="M1" s="83" t="s">
        <v>123</v>
      </c>
      <c r="N1" s="83" t="s">
        <v>124</v>
      </c>
      <c r="O1" s="83" t="s">
        <v>125</v>
      </c>
    </row>
    <row r="2" spans="1:15" ht="13" x14ac:dyDescent="0.3">
      <c r="A2" s="30" t="s">
        <v>319</v>
      </c>
    </row>
    <row r="3" spans="1:15" x14ac:dyDescent="0.25">
      <c r="B3" s="46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46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46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46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46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73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0.51</v>
      </c>
      <c r="M8" s="105">
        <v>0.51</v>
      </c>
      <c r="N8" s="105">
        <v>0.51</v>
      </c>
      <c r="O8" s="105">
        <v>0.51</v>
      </c>
    </row>
    <row r="9" spans="1:15" x14ac:dyDescent="0.25">
      <c r="B9" s="73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0.51</v>
      </c>
      <c r="M9" s="105">
        <v>0.51</v>
      </c>
      <c r="N9" s="105">
        <v>0.51</v>
      </c>
      <c r="O9" s="105">
        <v>0.51</v>
      </c>
    </row>
    <row r="10" spans="1:15" x14ac:dyDescent="0.25">
      <c r="B10" s="46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73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46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" customHeight="1" x14ac:dyDescent="0.25">
      <c r="B13" s="46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46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0.51</v>
      </c>
      <c r="M14" s="105">
        <v>0.51</v>
      </c>
      <c r="N14" s="105">
        <v>0.51</v>
      </c>
      <c r="O14" s="105">
        <v>0.51</v>
      </c>
    </row>
    <row r="15" spans="1:15" x14ac:dyDescent="0.25">
      <c r="B15" s="73" t="s">
        <v>205</v>
      </c>
      <c r="C15" s="105">
        <v>1</v>
      </c>
      <c r="D15" s="105">
        <v>1</v>
      </c>
      <c r="E15" s="105">
        <v>0.36</v>
      </c>
      <c r="F15" s="105">
        <v>0.36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1</v>
      </c>
      <c r="M15" s="105">
        <v>1</v>
      </c>
      <c r="N15" s="105">
        <v>1</v>
      </c>
      <c r="O15" s="105">
        <v>1</v>
      </c>
    </row>
    <row r="17" spans="1:15" ht="13" x14ac:dyDescent="0.3">
      <c r="A17" s="30" t="s">
        <v>320</v>
      </c>
      <c r="B17" s="46"/>
    </row>
    <row r="18" spans="1:15" x14ac:dyDescent="0.25">
      <c r="B18" s="73" t="s">
        <v>173</v>
      </c>
      <c r="C18" s="105">
        <v>1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105">
        <v>1</v>
      </c>
      <c r="J18" s="105">
        <v>1</v>
      </c>
      <c r="K18" s="105">
        <v>1</v>
      </c>
      <c r="L18" s="105">
        <v>1</v>
      </c>
      <c r="M18" s="105">
        <v>1</v>
      </c>
      <c r="N18" s="105">
        <v>1</v>
      </c>
      <c r="O18" s="105">
        <v>1</v>
      </c>
    </row>
    <row r="19" spans="1:15" x14ac:dyDescent="0.25">
      <c r="B19" s="73" t="s">
        <v>174</v>
      </c>
      <c r="C19" s="105">
        <v>1</v>
      </c>
      <c r="D19" s="105">
        <v>1</v>
      </c>
      <c r="E19" s="105">
        <f>IF(ISBLANK('Dist. de l''état nutritionnel'!E$14),0.72,(0.72*'Dist. de l''état nutritionnel'!E$14/(1-0.72*'Dist. de l''état nutritionnel'!E$14))
/ ('Dist. de l''état nutritionnel'!E$14/(1-'Dist. de l''état nutritionnel'!E$14)))</f>
        <v>0.72</v>
      </c>
      <c r="F19" s="105">
        <f>IF(ISBLANK('Dist. de l''état nutritionnel'!F$14),0.72,(0.72*'Dist. de l''état nutritionnel'!F$14/(1-0.72*'Dist. de l''état nutritionnel'!F$14))
/ ('Dist. de l''état nutritionnel'!F$14/(1-'Dist. de l''état nutritionnel'!F$14)))</f>
        <v>0.72</v>
      </c>
      <c r="G19" s="105">
        <f>IF(ISBLANK('Dist. de l''état nutritionnel'!G$14),0.72,(0.72*'Dist. de l''état nutritionnel'!G$14/(1-0.72*'Dist. de l''état nutritionnel'!G$14))
/ ('Dist. de l''état nutritionnel'!G$14/(1-'Dist. de l''état nutritionnel'!G$14)))</f>
        <v>0.72</v>
      </c>
      <c r="H19" s="105">
        <f>IF(ISBLANK('Dist. de l''état nutritionnel'!H$14),0.72,(0.72*'Dist. de l''état nutritionnel'!H$14/(1-0.72*'Dist. de l''état nutritionnel'!H$14))
/ ('Dist. de l''état nutritionnel'!H$14/(1-'Dist. de l''état nutritionnel'!H$14)))</f>
        <v>0.72</v>
      </c>
      <c r="I19" s="105">
        <f>IF(ISBLANK('Dist. de l''état nutritionnel'!I$14),0.72,(0.72*'Dist. de l''état nutritionnel'!I$14/(1-0.72*'Dist. de l''état nutritionnel'!I$14))
/ ('Dist. de l''état nutritionnel'!I$14/(1-'Dist. de l''état nutritionnel'!I$14)))</f>
        <v>0.72</v>
      </c>
      <c r="J19" s="105">
        <f>IF(ISBLANK('Dist. de l''état nutritionnel'!J$14),0.72,(0.72*'Dist. de l''état nutritionnel'!J$14/(1-0.72*'Dist. de l''état nutritionnel'!J$14))
/ ('Dist. de l''état nutritionnel'!J$14/(1-'Dist. de l''état nutritionnel'!J$14)))</f>
        <v>0.72</v>
      </c>
      <c r="K19" s="105">
        <f>IF(ISBLANK('Dist. de l''état nutritionnel'!K$14),0.72,(0.72*'Dist. de l''état nutritionnel'!K$14/(1-0.72*'Dist. de l''état nutritionnel'!K$14))
/ ('Dist. de l''état nutritionnel'!K$14/(1-'Dist. de l''état nutritionnel'!K$14)))</f>
        <v>0.72</v>
      </c>
      <c r="L19" s="105">
        <f>IF(ISBLANK('Dist. de l''état nutritionnel'!L$14),0.72,(0.72*'Dist. de l''état nutritionnel'!L$14/(1-0.72*'Dist. de l''état nutritionnel'!L$14))
/ ('Dist. de l''état nutritionnel'!L$14/(1-'Dist. de l''état nutritionnel'!L$14)))</f>
        <v>0.72</v>
      </c>
      <c r="M19" s="105">
        <f>IF(ISBLANK('Dist. de l''état nutritionnel'!M$14),0.72,(0.72*'Dist. de l''état nutritionnel'!M$14/(1-0.72*'Dist. de l''état nutritionnel'!M$14))
/ ('Dist. de l''état nutritionnel'!M$14/(1-'Dist. de l''état nutritionnel'!M$14)))</f>
        <v>0.72</v>
      </c>
      <c r="N19" s="105">
        <f>IF(ISBLANK('Dist. de l''état nutritionnel'!N$14),0.72,(0.72*'Dist. de l''état nutritionnel'!N$14/(1-0.72*'Dist. de l''état nutritionnel'!N$14))
/ ('Dist. de l''état nutritionnel'!N$14/(1-'Dist. de l''état nutritionnel'!N$14)))</f>
        <v>0.72</v>
      </c>
      <c r="O19" s="105">
        <f>IF(ISBLANK('Dist. de l''état nutritionnel'!O$14),0.72,(0.72*'Dist. de l''état nutritionnel'!O$14/(1-0.72*'Dist. de l''état nutritionnel'!O$14))
/ ('Dist. de l''état nutritionnel'!O$14/(1-'Dist. de l''état nutritionnel'!O$14)))</f>
        <v>0.72</v>
      </c>
    </row>
    <row r="20" spans="1:15" x14ac:dyDescent="0.25">
      <c r="B20" s="73" t="s">
        <v>175</v>
      </c>
      <c r="C20" s="105">
        <v>1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105">
        <v>1</v>
      </c>
      <c r="J20" s="105">
        <v>1</v>
      </c>
      <c r="K20" s="105">
        <v>1</v>
      </c>
      <c r="L20" s="105">
        <v>1</v>
      </c>
      <c r="M20" s="105">
        <v>1</v>
      </c>
      <c r="N20" s="105">
        <v>1</v>
      </c>
      <c r="O20" s="105">
        <v>1</v>
      </c>
    </row>
    <row r="21" spans="1:15" x14ac:dyDescent="0.25">
      <c r="B21" s="73" t="s">
        <v>183</v>
      </c>
      <c r="C21" s="105">
        <v>1</v>
      </c>
      <c r="D21" s="105">
        <v>1</v>
      </c>
      <c r="E21" s="105">
        <f>IF(ISBLANK('Dist. de l''état nutritionnel'!E$14),0.8,(0.8*'Dist. de l''état nutritionnel'!E$14/(1-0.8*'Dist. de l''état nutritionnel'!E$14))
/ ('Dist. de l''état nutritionnel'!E$14/(1-'Dist. de l''état nutritionnel'!E$14)))</f>
        <v>0.8</v>
      </c>
      <c r="F21" s="105">
        <f>IF(ISBLANK('Dist. de l''état nutritionnel'!F$14),0.8,(0.8*'Dist. de l''état nutritionnel'!F$14/(1-0.8*'Dist. de l''état nutritionnel'!F$14))
/ ('Dist. de l''état nutritionnel'!F$14/(1-'Dist. de l''état nutritionnel'!F$14)))</f>
        <v>0.8</v>
      </c>
      <c r="G21" s="105">
        <f>IF(ISBLANK('Dist. de l''état nutritionnel'!G$14),0.8,(0.8*'Dist. de l''état nutritionnel'!G$14/(1-0.8*'Dist. de l''état nutritionnel'!G$14))
/ ('Dist. de l''état nutritionnel'!G$14/(1-'Dist. de l''état nutritionnel'!G$14)))</f>
        <v>0.8</v>
      </c>
      <c r="H21" s="105">
        <f>IF(ISBLANK('Dist. de l''état nutritionnel'!H$14),0.8,(0.8*'Dist. de l''état nutritionnel'!H$14/(1-0.8*'Dist. de l''état nutritionnel'!H$14))
/ ('Dist. de l''état nutritionnel'!H$14/(1-'Dist. de l''état nutritionnel'!H$14)))</f>
        <v>0.8</v>
      </c>
      <c r="I21" s="105">
        <f>IF(ISBLANK('Dist. de l''état nutritionnel'!I$14),0.8,(0.8*'Dist. de l''état nutritionnel'!I$14/(1-0.8*'Dist. de l''état nutritionnel'!I$14))
/ ('Dist. de l''état nutritionnel'!I$14/(1-'Dist. de l''état nutritionnel'!I$14)))</f>
        <v>0.8</v>
      </c>
      <c r="J21" s="105">
        <f>IF(ISBLANK('Dist. de l''état nutritionnel'!J$14),0.8,(0.8*'Dist. de l''état nutritionnel'!J$14/(1-0.8*'Dist. de l''état nutritionnel'!J$14))
/ ('Dist. de l''état nutritionnel'!J$14/(1-'Dist. de l''état nutritionnel'!J$14)))</f>
        <v>0.8</v>
      </c>
      <c r="K21" s="105">
        <f>IF(ISBLANK('Dist. de l''état nutritionnel'!K$14),0.8,(0.8*'Dist. de l''état nutritionnel'!K$14/(1-0.8*'Dist. de l''état nutritionnel'!K$14))
/ ('Dist. de l''état nutritionnel'!K$14/(1-'Dist. de l''état nutritionnel'!K$14)))</f>
        <v>0.8</v>
      </c>
      <c r="L21" s="105">
        <f>IF(ISBLANK('Dist. de l''état nutritionnel'!L$14),0.8,(0.8*'Dist. de l''état nutritionnel'!L$14/(1-0.8*'Dist. de l''état nutritionnel'!L$14))
/ ('Dist. de l''état nutritionnel'!L$14/(1-'Dist. de l''état nutritionnel'!L$14)))</f>
        <v>0.8</v>
      </c>
      <c r="M21" s="105">
        <f>IF(ISBLANK('Dist. de l''état nutritionnel'!M$14),0.8,(0.8*'Dist. de l''état nutritionnel'!M$14/(1-0.8*'Dist. de l''état nutritionnel'!M$14))
/ ('Dist. de l''état nutritionnel'!M$14/(1-'Dist. de l''état nutritionnel'!M$14)))</f>
        <v>0.8</v>
      </c>
      <c r="N21" s="105">
        <f>IF(ISBLANK('Dist. de l''état nutritionnel'!N$14),0.8,(0.8*'Dist. de l''état nutritionnel'!N$14/(1-0.8*'Dist. de l''état nutritionnel'!N$14))
/ ('Dist. de l''état nutritionnel'!N$14/(1-'Dist. de l''état nutritionnel'!N$14)))</f>
        <v>0.8</v>
      </c>
      <c r="O21" s="105">
        <f>IF(ISBLANK('Dist. de l''état nutritionnel'!O$14),0.8,(0.8*'Dist. de l''état nutritionnel'!O$14/(1-0.8*'Dist. de l''état nutritionnel'!O$14))
/ ('Dist. de l''état nutritionnel'!O$14/(1-'Dist. de l''état nutritionnel'!O$14)))</f>
        <v>0.8</v>
      </c>
    </row>
    <row r="23" spans="1:15" s="107" customFormat="1" ht="13" x14ac:dyDescent="0.3">
      <c r="A23" s="107" t="s">
        <v>235</v>
      </c>
    </row>
    <row r="24" spans="1:15" ht="26" x14ac:dyDescent="0.3">
      <c r="A24" s="30"/>
      <c r="B24" s="30"/>
      <c r="C24" s="83" t="s">
        <v>109</v>
      </c>
      <c r="D24" s="83" t="s">
        <v>96</v>
      </c>
      <c r="E24" s="83" t="s">
        <v>97</v>
      </c>
      <c r="F24" s="83" t="s">
        <v>98</v>
      </c>
      <c r="G24" s="83" t="s">
        <v>99</v>
      </c>
      <c r="H24" s="83" t="s">
        <v>69</v>
      </c>
      <c r="I24" s="83" t="s">
        <v>70</v>
      </c>
      <c r="J24" s="83" t="s">
        <v>71</v>
      </c>
      <c r="K24" s="83" t="s">
        <v>72</v>
      </c>
      <c r="L24" s="83" t="s">
        <v>122</v>
      </c>
      <c r="M24" s="83" t="s">
        <v>123</v>
      </c>
      <c r="N24" s="83" t="s">
        <v>124</v>
      </c>
      <c r="O24" s="83" t="s">
        <v>125</v>
      </c>
    </row>
    <row r="25" spans="1:15" ht="13" x14ac:dyDescent="0.3">
      <c r="A25" s="30" t="s">
        <v>321</v>
      </c>
    </row>
    <row r="26" spans="1:15" x14ac:dyDescent="0.25">
      <c r="B26" s="46" t="s">
        <v>171</v>
      </c>
      <c r="C26" s="105">
        <v>0.4</v>
      </c>
      <c r="D26" s="105">
        <v>0.4</v>
      </c>
      <c r="E26" s="105">
        <f t="shared" ref="E26:O26" si="0">IF(E3=1,1,E3*0.9)</f>
        <v>1</v>
      </c>
      <c r="F26" s="105">
        <f t="shared" si="0"/>
        <v>1</v>
      </c>
      <c r="G26" s="105">
        <f t="shared" si="0"/>
        <v>1</v>
      </c>
      <c r="H26" s="105">
        <f t="shared" si="0"/>
        <v>1</v>
      </c>
      <c r="I26" s="105">
        <f t="shared" si="0"/>
        <v>1</v>
      </c>
      <c r="J26" s="105">
        <f t="shared" si="0"/>
        <v>1</v>
      </c>
      <c r="K26" s="105">
        <f t="shared" si="0"/>
        <v>1</v>
      </c>
      <c r="L26" s="105">
        <f t="shared" si="0"/>
        <v>1</v>
      </c>
      <c r="M26" s="105">
        <f t="shared" si="0"/>
        <v>1</v>
      </c>
      <c r="N26" s="105">
        <f t="shared" si="0"/>
        <v>1</v>
      </c>
      <c r="O26" s="105">
        <f t="shared" si="0"/>
        <v>1</v>
      </c>
    </row>
    <row r="27" spans="1:15" x14ac:dyDescent="0.25">
      <c r="B27" s="46" t="s">
        <v>176</v>
      </c>
      <c r="C27" s="105">
        <f t="shared" ref="C27:O27" si="1">IF(C4=1,1,C4*0.9)</f>
        <v>1</v>
      </c>
      <c r="D27" s="105">
        <f t="shared" si="1"/>
        <v>1</v>
      </c>
      <c r="E27" s="105">
        <f t="shared" si="1"/>
        <v>1</v>
      </c>
      <c r="F27" s="105">
        <f t="shared" si="1"/>
        <v>1</v>
      </c>
      <c r="G27" s="105">
        <f t="shared" si="1"/>
        <v>1</v>
      </c>
      <c r="H27" s="105">
        <v>0.56000000000000005</v>
      </c>
      <c r="I27" s="105">
        <v>0.56000000000000005</v>
      </c>
      <c r="J27" s="105">
        <v>0.56000000000000005</v>
      </c>
      <c r="K27" s="105">
        <v>0.56000000000000005</v>
      </c>
      <c r="L27" s="105">
        <f t="shared" si="1"/>
        <v>1</v>
      </c>
      <c r="M27" s="105">
        <f t="shared" si="1"/>
        <v>1</v>
      </c>
      <c r="N27" s="105">
        <f t="shared" si="1"/>
        <v>1</v>
      </c>
      <c r="O27" s="105">
        <f t="shared" si="1"/>
        <v>1</v>
      </c>
    </row>
    <row r="28" spans="1:15" x14ac:dyDescent="0.25">
      <c r="B28" s="46" t="s">
        <v>177</v>
      </c>
      <c r="C28" s="105">
        <f t="shared" ref="C28:O28" si="2">IF(C5=1,1,C5*0.9)</f>
        <v>1</v>
      </c>
      <c r="D28" s="105">
        <f t="shared" si="2"/>
        <v>1</v>
      </c>
      <c r="E28" s="105">
        <f t="shared" si="2"/>
        <v>1</v>
      </c>
      <c r="F28" s="105">
        <f t="shared" si="2"/>
        <v>1</v>
      </c>
      <c r="G28" s="105">
        <f t="shared" si="2"/>
        <v>1</v>
      </c>
      <c r="H28" s="105">
        <v>0.56000000000000005</v>
      </c>
      <c r="I28" s="105">
        <v>0.56000000000000005</v>
      </c>
      <c r="J28" s="105">
        <v>0.56000000000000005</v>
      </c>
      <c r="K28" s="105">
        <v>0.56000000000000005</v>
      </c>
      <c r="L28" s="105">
        <f t="shared" si="2"/>
        <v>1</v>
      </c>
      <c r="M28" s="105">
        <f t="shared" si="2"/>
        <v>1</v>
      </c>
      <c r="N28" s="105">
        <f t="shared" si="2"/>
        <v>1</v>
      </c>
      <c r="O28" s="105">
        <f t="shared" si="2"/>
        <v>1</v>
      </c>
    </row>
    <row r="29" spans="1:15" x14ac:dyDescent="0.25">
      <c r="B29" s="46" t="s">
        <v>178</v>
      </c>
      <c r="C29" s="105">
        <f t="shared" ref="C29:O29" si="3">IF(C6=1,1,C6*0.9)</f>
        <v>1</v>
      </c>
      <c r="D29" s="105">
        <f t="shared" si="3"/>
        <v>1</v>
      </c>
      <c r="E29" s="105">
        <f t="shared" si="3"/>
        <v>1</v>
      </c>
      <c r="F29" s="105">
        <f t="shared" si="3"/>
        <v>1</v>
      </c>
      <c r="G29" s="105">
        <f t="shared" si="3"/>
        <v>1</v>
      </c>
      <c r="H29" s="105">
        <v>0.56000000000000005</v>
      </c>
      <c r="I29" s="105">
        <v>0.56000000000000005</v>
      </c>
      <c r="J29" s="105">
        <v>0.56000000000000005</v>
      </c>
      <c r="K29" s="105">
        <v>0.56000000000000005</v>
      </c>
      <c r="L29" s="105">
        <f t="shared" si="3"/>
        <v>1</v>
      </c>
      <c r="M29" s="105">
        <f t="shared" si="3"/>
        <v>1</v>
      </c>
      <c r="N29" s="105">
        <f t="shared" si="3"/>
        <v>1</v>
      </c>
      <c r="O29" s="105">
        <f t="shared" si="3"/>
        <v>1</v>
      </c>
    </row>
    <row r="30" spans="1:15" x14ac:dyDescent="0.25">
      <c r="B30" s="46" t="s">
        <v>179</v>
      </c>
      <c r="C30" s="105">
        <f t="shared" ref="C30:O30" si="4">IF(C7=1,1,C7*0.9)</f>
        <v>1</v>
      </c>
      <c r="D30" s="105">
        <f t="shared" si="4"/>
        <v>1</v>
      </c>
      <c r="E30" s="105">
        <f t="shared" si="4"/>
        <v>1</v>
      </c>
      <c r="F30" s="105">
        <f t="shared" si="4"/>
        <v>1</v>
      </c>
      <c r="G30" s="105">
        <f t="shared" si="4"/>
        <v>1</v>
      </c>
      <c r="H30" s="105">
        <v>0.56000000000000005</v>
      </c>
      <c r="I30" s="105">
        <v>0.56000000000000005</v>
      </c>
      <c r="J30" s="105">
        <v>0.56000000000000005</v>
      </c>
      <c r="K30" s="105">
        <v>0.56000000000000005</v>
      </c>
      <c r="L30" s="105">
        <f t="shared" si="4"/>
        <v>1</v>
      </c>
      <c r="M30" s="105">
        <f t="shared" si="4"/>
        <v>1</v>
      </c>
      <c r="N30" s="105">
        <f t="shared" si="4"/>
        <v>1</v>
      </c>
      <c r="O30" s="105">
        <f t="shared" si="4"/>
        <v>1</v>
      </c>
    </row>
    <row r="31" spans="1:15" x14ac:dyDescent="0.25">
      <c r="B31" s="73" t="s">
        <v>180</v>
      </c>
      <c r="C31" s="105">
        <f t="shared" ref="C31:K31" si="5">IF(C8=1,1,C8*0.9)</f>
        <v>1</v>
      </c>
      <c r="D31" s="105">
        <f t="shared" si="5"/>
        <v>1</v>
      </c>
      <c r="E31" s="105">
        <f t="shared" si="5"/>
        <v>1</v>
      </c>
      <c r="F31" s="105">
        <f t="shared" si="5"/>
        <v>1</v>
      </c>
      <c r="G31" s="105">
        <f t="shared" si="5"/>
        <v>1</v>
      </c>
      <c r="H31" s="105">
        <f t="shared" si="5"/>
        <v>1</v>
      </c>
      <c r="I31" s="105">
        <f t="shared" si="5"/>
        <v>1</v>
      </c>
      <c r="J31" s="105">
        <f t="shared" si="5"/>
        <v>1</v>
      </c>
      <c r="K31" s="105">
        <f t="shared" si="5"/>
        <v>1</v>
      </c>
      <c r="L31" s="105">
        <v>0.38</v>
      </c>
      <c r="M31" s="105">
        <v>0.38</v>
      </c>
      <c r="N31" s="105">
        <v>0.38</v>
      </c>
      <c r="O31" s="105">
        <v>0.38</v>
      </c>
    </row>
    <row r="32" spans="1:15" x14ac:dyDescent="0.25">
      <c r="B32" s="73" t="s">
        <v>181</v>
      </c>
      <c r="C32" s="105">
        <f t="shared" ref="C32:K32" si="6">IF(C9=1,1,C9*0.9)</f>
        <v>1</v>
      </c>
      <c r="D32" s="105">
        <f t="shared" si="6"/>
        <v>1</v>
      </c>
      <c r="E32" s="105">
        <f t="shared" si="6"/>
        <v>1</v>
      </c>
      <c r="F32" s="105">
        <f t="shared" si="6"/>
        <v>1</v>
      </c>
      <c r="G32" s="105">
        <f t="shared" si="6"/>
        <v>1</v>
      </c>
      <c r="H32" s="105">
        <f t="shared" si="6"/>
        <v>1</v>
      </c>
      <c r="I32" s="105">
        <f t="shared" si="6"/>
        <v>1</v>
      </c>
      <c r="J32" s="105">
        <f t="shared" si="6"/>
        <v>1</v>
      </c>
      <c r="K32" s="105">
        <f t="shared" si="6"/>
        <v>1</v>
      </c>
      <c r="L32" s="105">
        <v>0.38</v>
      </c>
      <c r="M32" s="105">
        <v>0.38</v>
      </c>
      <c r="N32" s="105">
        <v>0.38</v>
      </c>
      <c r="O32" s="105">
        <v>0.38</v>
      </c>
    </row>
    <row r="33" spans="1:15" x14ac:dyDescent="0.25">
      <c r="B33" s="46" t="s">
        <v>182</v>
      </c>
      <c r="C33" s="105">
        <f t="shared" ref="C33:K33" si="7">IF(C10=1,1,C10*0.9)</f>
        <v>1</v>
      </c>
      <c r="D33" s="105">
        <f t="shared" si="7"/>
        <v>1</v>
      </c>
      <c r="E33" s="105">
        <f t="shared" si="7"/>
        <v>1</v>
      </c>
      <c r="F33" s="105">
        <f t="shared" si="7"/>
        <v>1</v>
      </c>
      <c r="G33" s="105">
        <f t="shared" si="7"/>
        <v>1</v>
      </c>
      <c r="H33" s="105">
        <f t="shared" si="7"/>
        <v>1</v>
      </c>
      <c r="I33" s="105">
        <f t="shared" si="7"/>
        <v>1</v>
      </c>
      <c r="J33" s="105">
        <f t="shared" si="7"/>
        <v>1</v>
      </c>
      <c r="K33" s="105">
        <f t="shared" si="7"/>
        <v>1</v>
      </c>
      <c r="L33" s="105">
        <v>0.74</v>
      </c>
      <c r="M33" s="105">
        <v>0.74</v>
      </c>
      <c r="N33" s="105">
        <v>0.74</v>
      </c>
      <c r="O33" s="105">
        <v>0.74</v>
      </c>
    </row>
    <row r="34" spans="1:15" x14ac:dyDescent="0.25">
      <c r="B34" s="73" t="s">
        <v>185</v>
      </c>
      <c r="C34" s="105">
        <f t="shared" ref="C34:O34" si="8">IF(C11=1,1,C11*0.9)</f>
        <v>1</v>
      </c>
      <c r="D34" s="105">
        <f t="shared" si="8"/>
        <v>1</v>
      </c>
      <c r="E34" s="105">
        <v>0.62</v>
      </c>
      <c r="F34" s="105">
        <v>0.62</v>
      </c>
      <c r="G34" s="105">
        <v>1</v>
      </c>
      <c r="H34" s="105">
        <f t="shared" si="8"/>
        <v>1</v>
      </c>
      <c r="I34" s="105">
        <f t="shared" si="8"/>
        <v>1</v>
      </c>
      <c r="J34" s="105">
        <f t="shared" si="8"/>
        <v>1</v>
      </c>
      <c r="K34" s="105">
        <f t="shared" si="8"/>
        <v>1</v>
      </c>
      <c r="L34" s="105">
        <f t="shared" si="8"/>
        <v>1</v>
      </c>
      <c r="M34" s="105">
        <f t="shared" si="8"/>
        <v>1</v>
      </c>
      <c r="N34" s="105">
        <f t="shared" si="8"/>
        <v>1</v>
      </c>
      <c r="O34" s="105">
        <f t="shared" si="8"/>
        <v>1</v>
      </c>
    </row>
    <row r="35" spans="1:15" x14ac:dyDescent="0.25">
      <c r="B35" s="46" t="s">
        <v>186</v>
      </c>
      <c r="C35" s="105">
        <v>0.74</v>
      </c>
      <c r="D35" s="105">
        <v>0.74</v>
      </c>
      <c r="E35" s="105">
        <v>0.74</v>
      </c>
      <c r="F35" s="105">
        <v>0.74</v>
      </c>
      <c r="G35" s="105">
        <v>0.74</v>
      </c>
      <c r="H35" s="105">
        <v>0.74</v>
      </c>
      <c r="I35" s="105">
        <v>0.74</v>
      </c>
      <c r="J35" s="105">
        <v>0.74</v>
      </c>
      <c r="K35" s="105">
        <v>0.74</v>
      </c>
      <c r="L35" s="105">
        <v>0.74</v>
      </c>
      <c r="M35" s="105">
        <v>0.74</v>
      </c>
      <c r="N35" s="105">
        <v>0.74</v>
      </c>
      <c r="O35" s="105">
        <v>0.74</v>
      </c>
    </row>
    <row r="36" spans="1:15" x14ac:dyDescent="0.25">
      <c r="B36" s="46" t="s">
        <v>189</v>
      </c>
      <c r="C36" s="105">
        <f t="shared" ref="C36:O36" si="9">IF(C13=1,1,C13*0.9)</f>
        <v>1</v>
      </c>
      <c r="D36" s="105">
        <f t="shared" si="9"/>
        <v>1</v>
      </c>
      <c r="E36" s="105">
        <v>0.62</v>
      </c>
      <c r="F36" s="105">
        <v>0.62</v>
      </c>
      <c r="G36" s="105">
        <v>0.62</v>
      </c>
      <c r="H36" s="105">
        <f t="shared" si="9"/>
        <v>1</v>
      </c>
      <c r="I36" s="105">
        <f t="shared" si="9"/>
        <v>1</v>
      </c>
      <c r="J36" s="105">
        <f t="shared" si="9"/>
        <v>1</v>
      </c>
      <c r="K36" s="105">
        <f t="shared" si="9"/>
        <v>1</v>
      </c>
      <c r="L36" s="105">
        <f t="shared" si="9"/>
        <v>1</v>
      </c>
      <c r="M36" s="105">
        <f t="shared" si="9"/>
        <v>1</v>
      </c>
      <c r="N36" s="105">
        <f t="shared" si="9"/>
        <v>1</v>
      </c>
      <c r="O36" s="105">
        <f t="shared" si="9"/>
        <v>1</v>
      </c>
    </row>
    <row r="37" spans="1:15" x14ac:dyDescent="0.25">
      <c r="B37" s="46" t="s">
        <v>190</v>
      </c>
      <c r="C37" s="105">
        <f t="shared" ref="C37:K37" si="10">IF(C14=1,1,C14*0.9)</f>
        <v>1</v>
      </c>
      <c r="D37" s="105">
        <f t="shared" si="10"/>
        <v>1</v>
      </c>
      <c r="E37" s="105">
        <f t="shared" si="10"/>
        <v>1</v>
      </c>
      <c r="F37" s="105">
        <f t="shared" si="10"/>
        <v>1</v>
      </c>
      <c r="G37" s="105">
        <f t="shared" si="10"/>
        <v>1</v>
      </c>
      <c r="H37" s="105">
        <f t="shared" si="10"/>
        <v>1</v>
      </c>
      <c r="I37" s="105">
        <f t="shared" si="10"/>
        <v>1</v>
      </c>
      <c r="J37" s="105">
        <f t="shared" si="10"/>
        <v>1</v>
      </c>
      <c r="K37" s="105">
        <f t="shared" si="10"/>
        <v>1</v>
      </c>
      <c r="L37" s="105">
        <f>L32</f>
        <v>0.38</v>
      </c>
      <c r="M37" s="105">
        <f t="shared" ref="M37:O37" si="11">M32</f>
        <v>0.38</v>
      </c>
      <c r="N37" s="105">
        <f t="shared" si="11"/>
        <v>0.38</v>
      </c>
      <c r="O37" s="105">
        <f t="shared" si="11"/>
        <v>0.38</v>
      </c>
    </row>
    <row r="38" spans="1:15" x14ac:dyDescent="0.25">
      <c r="B38" s="73" t="s">
        <v>205</v>
      </c>
      <c r="C38" s="105">
        <f t="shared" ref="C38:O38" si="12">IF(C15=1,1,C15*0.9)</f>
        <v>1</v>
      </c>
      <c r="D38" s="105">
        <f t="shared" si="12"/>
        <v>1</v>
      </c>
      <c r="E38" s="105">
        <v>0.3</v>
      </c>
      <c r="F38" s="105">
        <v>0.3</v>
      </c>
      <c r="G38" s="105">
        <f t="shared" si="12"/>
        <v>1</v>
      </c>
      <c r="H38" s="105">
        <f t="shared" si="12"/>
        <v>1</v>
      </c>
      <c r="I38" s="105">
        <f t="shared" si="12"/>
        <v>1</v>
      </c>
      <c r="J38" s="105">
        <f t="shared" si="12"/>
        <v>1</v>
      </c>
      <c r="K38" s="105">
        <f t="shared" si="12"/>
        <v>1</v>
      </c>
      <c r="L38" s="105">
        <f t="shared" si="12"/>
        <v>1</v>
      </c>
      <c r="M38" s="105">
        <f t="shared" si="12"/>
        <v>1</v>
      </c>
      <c r="N38" s="105">
        <f t="shared" si="12"/>
        <v>1</v>
      </c>
      <c r="O38" s="105">
        <f t="shared" si="12"/>
        <v>1</v>
      </c>
    </row>
    <row r="40" spans="1:15" ht="13" x14ac:dyDescent="0.3">
      <c r="A40" s="30" t="s">
        <v>323</v>
      </c>
      <c r="B40" s="46"/>
    </row>
    <row r="41" spans="1:15" x14ac:dyDescent="0.25">
      <c r="B41" s="73" t="s">
        <v>173</v>
      </c>
      <c r="C41" s="105">
        <f t="shared" ref="C41:O41" si="13">IF(C18=1,1,C18*0.9)</f>
        <v>1</v>
      </c>
      <c r="D41" s="105">
        <f t="shared" si="13"/>
        <v>1</v>
      </c>
      <c r="E41" s="105">
        <f t="shared" si="13"/>
        <v>1</v>
      </c>
      <c r="F41" s="105">
        <f t="shared" si="13"/>
        <v>1</v>
      </c>
      <c r="G41" s="105">
        <f t="shared" si="13"/>
        <v>1</v>
      </c>
      <c r="H41" s="105">
        <f t="shared" si="13"/>
        <v>1</v>
      </c>
      <c r="I41" s="105">
        <f t="shared" si="13"/>
        <v>1</v>
      </c>
      <c r="J41" s="105">
        <f t="shared" si="13"/>
        <v>1</v>
      </c>
      <c r="K41" s="105">
        <f t="shared" si="13"/>
        <v>1</v>
      </c>
      <c r="L41" s="105">
        <f t="shared" si="13"/>
        <v>1</v>
      </c>
      <c r="M41" s="105">
        <f t="shared" si="13"/>
        <v>1</v>
      </c>
      <c r="N41" s="105">
        <f t="shared" si="13"/>
        <v>1</v>
      </c>
      <c r="O41" s="105">
        <f t="shared" si="13"/>
        <v>1</v>
      </c>
    </row>
    <row r="42" spans="1:15" x14ac:dyDescent="0.25">
      <c r="B42" s="73" t="s">
        <v>174</v>
      </c>
      <c r="C42" s="105">
        <f t="shared" ref="C42:D44" si="14">IF(C19=1,1,C19*0.9)</f>
        <v>1</v>
      </c>
      <c r="D42" s="105">
        <f t="shared" si="14"/>
        <v>1</v>
      </c>
      <c r="E42" s="105">
        <f>IF(ISBLANK('Dist. de l''état nutritionnel'!E$14),0.54,(0.54*'Dist. de l''état nutritionnel'!E$14/(1-0.54*'Dist. de l''état nutritionnel'!E$14))
/ ('Dist. de l''état nutritionnel'!E$14/(1-'Dist. de l''état nutritionnel'!E$14)))</f>
        <v>0.54</v>
      </c>
      <c r="F42" s="105">
        <f>IF(ISBLANK('Dist. de l''état nutritionnel'!F$14),0.54,(0.54*'Dist. de l''état nutritionnel'!F$14/(1-0.54*'Dist. de l''état nutritionnel'!F$14))
/ ('Dist. de l''état nutritionnel'!F$14/(1-'Dist. de l''état nutritionnel'!F$14)))</f>
        <v>0.54</v>
      </c>
      <c r="G42" s="105">
        <f>IF(ISBLANK('Dist. de l''état nutritionnel'!G$14),0.54,(0.54*'Dist. de l''état nutritionnel'!G$14/(1-0.54*'Dist. de l''état nutritionnel'!G$14))
/ ('Dist. de l''état nutritionnel'!G$14/(1-'Dist. de l''état nutritionnel'!G$14)))</f>
        <v>0.54</v>
      </c>
      <c r="H42" s="105">
        <f>IF(ISBLANK('Dist. de l''état nutritionnel'!H$14),0.54,(0.54*'Dist. de l''état nutritionnel'!H$14/(1-0.54*'Dist. de l''état nutritionnel'!H$14))
/ ('Dist. de l''état nutritionnel'!H$14/(1-'Dist. de l''état nutritionnel'!H$14)))</f>
        <v>0.54</v>
      </c>
      <c r="I42" s="105">
        <f>IF(ISBLANK('Dist. de l''état nutritionnel'!I$14),0.54,(0.54*'Dist. de l''état nutritionnel'!I$14/(1-0.54*'Dist. de l''état nutritionnel'!I$14))
/ ('Dist. de l''état nutritionnel'!I$14/(1-'Dist. de l''état nutritionnel'!I$14)))</f>
        <v>0.54</v>
      </c>
      <c r="J42" s="105">
        <f>IF(ISBLANK('Dist. de l''état nutritionnel'!J$14),0.54,(0.54*'Dist. de l''état nutritionnel'!J$14/(1-0.54*'Dist. de l''état nutritionnel'!J$14))
/ ('Dist. de l''état nutritionnel'!J$14/(1-'Dist. de l''état nutritionnel'!J$14)))</f>
        <v>0.54</v>
      </c>
      <c r="K42" s="105">
        <f>IF(ISBLANK('Dist. de l''état nutritionnel'!K$14),0.54,(0.54*'Dist. de l''état nutritionnel'!K$14/(1-0.54*'Dist. de l''état nutritionnel'!K$14))
/ ('Dist. de l''état nutritionnel'!K$14/(1-'Dist. de l''état nutritionnel'!K$14)))</f>
        <v>0.54</v>
      </c>
      <c r="L42" s="105">
        <f>IF(ISBLANK('Dist. de l''état nutritionnel'!L$14),0.54,(0.54*'Dist. de l''état nutritionnel'!L$14/(1-0.54*'Dist. de l''état nutritionnel'!L$14))
/ ('Dist. de l''état nutritionnel'!L$14/(1-'Dist. de l''état nutritionnel'!L$14)))</f>
        <v>0.54</v>
      </c>
      <c r="M42" s="105">
        <f>IF(ISBLANK('Dist. de l''état nutritionnel'!M$14),0.54,(0.54*'Dist. de l''état nutritionnel'!M$14/(1-0.54*'Dist. de l''état nutritionnel'!M$14))
/ ('Dist. de l''état nutritionnel'!M$14/(1-'Dist. de l''état nutritionnel'!M$14)))</f>
        <v>0.54</v>
      </c>
      <c r="N42" s="105">
        <f>IF(ISBLANK('Dist. de l''état nutritionnel'!N$14),0.54,(0.54*'Dist. de l''état nutritionnel'!N$14/(1-0.54*'Dist. de l''état nutritionnel'!N$14))
/ ('Dist. de l''état nutritionnel'!N$14/(1-'Dist. de l''état nutritionnel'!N$14)))</f>
        <v>0.54</v>
      </c>
      <c r="O42" s="105">
        <f>IF(ISBLANK('Dist. de l''état nutritionnel'!O$14),0.54,(0.54*'Dist. de l''état nutritionnel'!O$14/(1-0.54*'Dist. de l''état nutritionnel'!O$14))
/ ('Dist. de l''état nutritionnel'!O$14/(1-'Dist. de l''état nutritionnel'!O$14)))</f>
        <v>0.54</v>
      </c>
    </row>
    <row r="43" spans="1:15" x14ac:dyDescent="0.25">
      <c r="B43" s="73" t="s">
        <v>175</v>
      </c>
      <c r="C43" s="105">
        <f t="shared" si="14"/>
        <v>1</v>
      </c>
      <c r="D43" s="105">
        <f t="shared" si="14"/>
        <v>1</v>
      </c>
      <c r="E43" s="105">
        <f t="shared" ref="E43:O43" si="15">IF(E20=1,1,E20*0.9)</f>
        <v>1</v>
      </c>
      <c r="F43" s="105">
        <f t="shared" si="15"/>
        <v>1</v>
      </c>
      <c r="G43" s="105">
        <f t="shared" si="15"/>
        <v>1</v>
      </c>
      <c r="H43" s="105">
        <f t="shared" si="15"/>
        <v>1</v>
      </c>
      <c r="I43" s="105">
        <f t="shared" si="15"/>
        <v>1</v>
      </c>
      <c r="J43" s="105">
        <f t="shared" si="15"/>
        <v>1</v>
      </c>
      <c r="K43" s="105">
        <f t="shared" si="15"/>
        <v>1</v>
      </c>
      <c r="L43" s="105">
        <f t="shared" si="15"/>
        <v>1</v>
      </c>
      <c r="M43" s="105">
        <f t="shared" si="15"/>
        <v>1</v>
      </c>
      <c r="N43" s="105">
        <f t="shared" si="15"/>
        <v>1</v>
      </c>
      <c r="O43" s="105">
        <f t="shared" si="15"/>
        <v>1</v>
      </c>
    </row>
    <row r="44" spans="1:15" x14ac:dyDescent="0.25">
      <c r="B44" s="73" t="s">
        <v>183</v>
      </c>
      <c r="C44" s="105">
        <f t="shared" si="14"/>
        <v>1</v>
      </c>
      <c r="D44" s="105">
        <f t="shared" si="14"/>
        <v>1</v>
      </c>
      <c r="E44" s="105">
        <f>IF(ISBLANK('Dist. de l''état nutritionnel'!E$14),0.7,(0.7*'Dist. de l''état nutritionnel'!E$14/(1-0.7*'Dist. de l''état nutritionnel'!E$14))
/ ('Dist. de l''état nutritionnel'!E$14/(1-'Dist. de l''état nutritionnel'!E$14)))</f>
        <v>0.7</v>
      </c>
      <c r="F44" s="105">
        <f>IF(ISBLANK('Dist. de l''état nutritionnel'!F$14),0.7,(0.7*'Dist. de l''état nutritionnel'!F$14/(1-0.7*'Dist. de l''état nutritionnel'!F$14))
/ ('Dist. de l''état nutritionnel'!F$14/(1-'Dist. de l''état nutritionnel'!F$14)))</f>
        <v>0.7</v>
      </c>
      <c r="G44" s="105">
        <f>IF(ISBLANK('Dist. de l''état nutritionnel'!G$14),0.7,(0.7*'Dist. de l''état nutritionnel'!G$14/(1-0.7*'Dist. de l''état nutritionnel'!G$14))
/ ('Dist. de l''état nutritionnel'!G$14/(1-'Dist. de l''état nutritionnel'!G$14)))</f>
        <v>0.7</v>
      </c>
      <c r="H44" s="105">
        <f>IF(ISBLANK('Dist. de l''état nutritionnel'!H$14),0.7,(0.7*'Dist. de l''état nutritionnel'!H$14/(1-0.7*'Dist. de l''état nutritionnel'!H$14))
/ ('Dist. de l''état nutritionnel'!H$14/(1-'Dist. de l''état nutritionnel'!H$14)))</f>
        <v>0.7</v>
      </c>
      <c r="I44" s="105">
        <f>IF(ISBLANK('Dist. de l''état nutritionnel'!I$14),0.7,(0.7*'Dist. de l''état nutritionnel'!I$14/(1-0.7*'Dist. de l''état nutritionnel'!I$14))
/ ('Dist. de l''état nutritionnel'!I$14/(1-'Dist. de l''état nutritionnel'!I$14)))</f>
        <v>0.7</v>
      </c>
      <c r="J44" s="105">
        <f>IF(ISBLANK('Dist. de l''état nutritionnel'!J$14),0.7,(0.7*'Dist. de l''état nutritionnel'!J$14/(1-0.7*'Dist. de l''état nutritionnel'!J$14))
/ ('Dist. de l''état nutritionnel'!J$14/(1-'Dist. de l''état nutritionnel'!J$14)))</f>
        <v>0.7</v>
      </c>
      <c r="K44" s="105">
        <f>IF(ISBLANK('Dist. de l''état nutritionnel'!K$14),0.7,(0.7*'Dist. de l''état nutritionnel'!K$14/(1-0.7*'Dist. de l''état nutritionnel'!K$14))
/ ('Dist. de l''état nutritionnel'!K$14/(1-'Dist. de l''état nutritionnel'!K$14)))</f>
        <v>0.7</v>
      </c>
      <c r="L44" s="105">
        <f>IF(ISBLANK('Dist. de l''état nutritionnel'!L$14),0.7,(0.7*'Dist. de l''état nutritionnel'!L$14/(1-0.7*'Dist. de l''état nutritionnel'!L$14))
/ ('Dist. de l''état nutritionnel'!L$14/(1-'Dist. de l''état nutritionnel'!L$14)))</f>
        <v>0.7</v>
      </c>
      <c r="M44" s="105">
        <f>IF(ISBLANK('Dist. de l''état nutritionnel'!M$14),0.7,(0.7*'Dist. de l''état nutritionnel'!M$14/(1-0.7*'Dist. de l''état nutritionnel'!M$14))
/ ('Dist. de l''état nutritionnel'!M$14/(1-'Dist. de l''état nutritionnel'!M$14)))</f>
        <v>0.7</v>
      </c>
      <c r="N44" s="105">
        <f>IF(ISBLANK('Dist. de l''état nutritionnel'!N$14),0.7,(0.7*'Dist. de l''état nutritionnel'!N$14/(1-0.7*'Dist. de l''état nutritionnel'!N$14))
/ ('Dist. de l''état nutritionnel'!N$14/(1-'Dist. de l''état nutritionnel'!N$14)))</f>
        <v>0.7</v>
      </c>
      <c r="O44" s="105">
        <f>IF(ISBLANK('Dist. de l''état nutritionnel'!O$14),0.7,(0.7*'Dist. de l''état nutritionnel'!O$14/(1-0.7*'Dist. de l''état nutritionnel'!O$14))
/ ('Dist. de l''état nutritionnel'!O$14/(1-'Dist. de l''état nutritionnel'!O$14)))</f>
        <v>0.7</v>
      </c>
    </row>
    <row r="46" spans="1:15" s="107" customFormat="1" ht="13" x14ac:dyDescent="0.3">
      <c r="A46" s="107" t="s">
        <v>239</v>
      </c>
    </row>
    <row r="47" spans="1:15" ht="26" x14ac:dyDescent="0.3">
      <c r="A47" s="30"/>
      <c r="B47" s="30"/>
      <c r="C47" s="83" t="s">
        <v>109</v>
      </c>
      <c r="D47" s="83" t="s">
        <v>96</v>
      </c>
      <c r="E47" s="83" t="s">
        <v>97</v>
      </c>
      <c r="F47" s="83" t="s">
        <v>98</v>
      </c>
      <c r="G47" s="83" t="s">
        <v>99</v>
      </c>
      <c r="H47" s="83" t="s">
        <v>69</v>
      </c>
      <c r="I47" s="83" t="s">
        <v>70</v>
      </c>
      <c r="J47" s="83" t="s">
        <v>71</v>
      </c>
      <c r="K47" s="83" t="s">
        <v>72</v>
      </c>
      <c r="L47" s="83" t="s">
        <v>122</v>
      </c>
      <c r="M47" s="83" t="s">
        <v>123</v>
      </c>
      <c r="N47" s="83" t="s">
        <v>124</v>
      </c>
      <c r="O47" s="83" t="s">
        <v>125</v>
      </c>
    </row>
    <row r="48" spans="1:15" ht="13" x14ac:dyDescent="0.3">
      <c r="A48" s="30" t="s">
        <v>322</v>
      </c>
    </row>
    <row r="49" spans="1:15" x14ac:dyDescent="0.25">
      <c r="B49" s="46" t="s">
        <v>171</v>
      </c>
      <c r="C49" s="105">
        <v>0.7</v>
      </c>
      <c r="D49" s="105">
        <v>0.7</v>
      </c>
      <c r="E49" s="105">
        <f t="shared" ref="E49:O49" si="16">IF(E3=1,1,E3*1.05)</f>
        <v>1</v>
      </c>
      <c r="F49" s="105">
        <f t="shared" si="16"/>
        <v>1</v>
      </c>
      <c r="G49" s="105">
        <f t="shared" si="16"/>
        <v>1</v>
      </c>
      <c r="H49" s="105">
        <f t="shared" si="16"/>
        <v>1</v>
      </c>
      <c r="I49" s="105">
        <f t="shared" si="16"/>
        <v>1</v>
      </c>
      <c r="J49" s="105">
        <f t="shared" si="16"/>
        <v>1</v>
      </c>
      <c r="K49" s="105">
        <f t="shared" si="16"/>
        <v>1</v>
      </c>
      <c r="L49" s="105">
        <f t="shared" si="16"/>
        <v>1</v>
      </c>
      <c r="M49" s="105">
        <f t="shared" si="16"/>
        <v>1</v>
      </c>
      <c r="N49" s="105">
        <f t="shared" si="16"/>
        <v>1</v>
      </c>
      <c r="O49" s="105">
        <f t="shared" si="16"/>
        <v>1</v>
      </c>
    </row>
    <row r="50" spans="1:15" x14ac:dyDescent="0.25">
      <c r="B50" s="46" t="s">
        <v>176</v>
      </c>
      <c r="C50" s="105">
        <f t="shared" ref="C50:O50" si="17">IF(C4=1,1,C4*1.05)</f>
        <v>1</v>
      </c>
      <c r="D50" s="105">
        <f t="shared" si="17"/>
        <v>1</v>
      </c>
      <c r="E50" s="105">
        <f t="shared" si="17"/>
        <v>1</v>
      </c>
      <c r="F50" s="105">
        <f t="shared" si="17"/>
        <v>1</v>
      </c>
      <c r="G50" s="105">
        <f t="shared" si="17"/>
        <v>1</v>
      </c>
      <c r="H50" s="105">
        <v>0.95</v>
      </c>
      <c r="I50" s="105">
        <v>0.95</v>
      </c>
      <c r="J50" s="105">
        <v>0.95</v>
      </c>
      <c r="K50" s="105">
        <v>0.95</v>
      </c>
      <c r="L50" s="105">
        <f t="shared" si="17"/>
        <v>1</v>
      </c>
      <c r="M50" s="105">
        <f t="shared" si="17"/>
        <v>1</v>
      </c>
      <c r="N50" s="105">
        <f t="shared" si="17"/>
        <v>1</v>
      </c>
      <c r="O50" s="105">
        <f t="shared" si="17"/>
        <v>1</v>
      </c>
    </row>
    <row r="51" spans="1:15" x14ac:dyDescent="0.25">
      <c r="B51" s="46" t="s">
        <v>177</v>
      </c>
      <c r="C51" s="105">
        <f t="shared" ref="C51:O51" si="18">IF(C5=1,1,C5*1.05)</f>
        <v>1</v>
      </c>
      <c r="D51" s="105">
        <f t="shared" si="18"/>
        <v>1</v>
      </c>
      <c r="E51" s="105">
        <f t="shared" si="18"/>
        <v>1</v>
      </c>
      <c r="F51" s="105">
        <f t="shared" si="18"/>
        <v>1</v>
      </c>
      <c r="G51" s="105">
        <f t="shared" si="18"/>
        <v>1</v>
      </c>
      <c r="H51" s="105">
        <v>0.95</v>
      </c>
      <c r="I51" s="105">
        <v>0.95</v>
      </c>
      <c r="J51" s="105">
        <v>0.95</v>
      </c>
      <c r="K51" s="105">
        <v>0.95</v>
      </c>
      <c r="L51" s="105">
        <f t="shared" si="18"/>
        <v>1</v>
      </c>
      <c r="M51" s="105">
        <f t="shared" si="18"/>
        <v>1</v>
      </c>
      <c r="N51" s="105">
        <f t="shared" si="18"/>
        <v>1</v>
      </c>
      <c r="O51" s="105">
        <f t="shared" si="18"/>
        <v>1</v>
      </c>
    </row>
    <row r="52" spans="1:15" x14ac:dyDescent="0.25">
      <c r="B52" s="46" t="s">
        <v>178</v>
      </c>
      <c r="C52" s="105">
        <f t="shared" ref="C52:O52" si="19">IF(C6=1,1,C6*1.05)</f>
        <v>1</v>
      </c>
      <c r="D52" s="105">
        <f t="shared" si="19"/>
        <v>1</v>
      </c>
      <c r="E52" s="105">
        <f t="shared" si="19"/>
        <v>1</v>
      </c>
      <c r="F52" s="105">
        <f t="shared" si="19"/>
        <v>1</v>
      </c>
      <c r="G52" s="105">
        <f t="shared" si="19"/>
        <v>1</v>
      </c>
      <c r="H52" s="105">
        <v>0.95</v>
      </c>
      <c r="I52" s="105">
        <v>0.95</v>
      </c>
      <c r="J52" s="105">
        <v>0.95</v>
      </c>
      <c r="K52" s="105">
        <v>0.95</v>
      </c>
      <c r="L52" s="105">
        <f t="shared" si="19"/>
        <v>1</v>
      </c>
      <c r="M52" s="105">
        <f t="shared" si="19"/>
        <v>1</v>
      </c>
      <c r="N52" s="105">
        <f t="shared" si="19"/>
        <v>1</v>
      </c>
      <c r="O52" s="105">
        <f t="shared" si="19"/>
        <v>1</v>
      </c>
    </row>
    <row r="53" spans="1:15" x14ac:dyDescent="0.25">
      <c r="B53" s="46" t="s">
        <v>179</v>
      </c>
      <c r="C53" s="105">
        <f t="shared" ref="C53:O53" si="20">IF(C7=1,1,C7*1.05)</f>
        <v>1</v>
      </c>
      <c r="D53" s="105">
        <f t="shared" si="20"/>
        <v>1</v>
      </c>
      <c r="E53" s="105">
        <f t="shared" si="20"/>
        <v>1</v>
      </c>
      <c r="F53" s="105">
        <f t="shared" si="20"/>
        <v>1</v>
      </c>
      <c r="G53" s="105">
        <f t="shared" si="20"/>
        <v>1</v>
      </c>
      <c r="H53" s="105">
        <v>0.95</v>
      </c>
      <c r="I53" s="105">
        <v>0.95</v>
      </c>
      <c r="J53" s="105">
        <v>0.95</v>
      </c>
      <c r="K53" s="105">
        <v>0.95</v>
      </c>
      <c r="L53" s="105">
        <f t="shared" si="20"/>
        <v>1</v>
      </c>
      <c r="M53" s="105">
        <f t="shared" si="20"/>
        <v>1</v>
      </c>
      <c r="N53" s="105">
        <f t="shared" si="20"/>
        <v>1</v>
      </c>
      <c r="O53" s="105">
        <f t="shared" si="20"/>
        <v>1</v>
      </c>
    </row>
    <row r="54" spans="1:15" x14ac:dyDescent="0.25">
      <c r="B54" s="73" t="s">
        <v>180</v>
      </c>
      <c r="C54" s="105">
        <f t="shared" ref="C54:K54" si="21">IF(C8=1,1,C8*1.05)</f>
        <v>1</v>
      </c>
      <c r="D54" s="105">
        <f t="shared" si="21"/>
        <v>1</v>
      </c>
      <c r="E54" s="105">
        <f t="shared" si="21"/>
        <v>1</v>
      </c>
      <c r="F54" s="105">
        <f t="shared" si="21"/>
        <v>1</v>
      </c>
      <c r="G54" s="105">
        <f t="shared" si="21"/>
        <v>1</v>
      </c>
      <c r="H54" s="105">
        <f t="shared" si="21"/>
        <v>1</v>
      </c>
      <c r="I54" s="105">
        <f t="shared" si="21"/>
        <v>1</v>
      </c>
      <c r="J54" s="105">
        <f t="shared" si="21"/>
        <v>1</v>
      </c>
      <c r="K54" s="105">
        <f t="shared" si="21"/>
        <v>1</v>
      </c>
      <c r="L54" s="105">
        <v>0.7</v>
      </c>
      <c r="M54" s="105">
        <v>0.7</v>
      </c>
      <c r="N54" s="105">
        <v>0.7</v>
      </c>
      <c r="O54" s="105">
        <v>0.7</v>
      </c>
    </row>
    <row r="55" spans="1:15" x14ac:dyDescent="0.25">
      <c r="B55" s="73" t="s">
        <v>181</v>
      </c>
      <c r="C55" s="105">
        <f t="shared" ref="C55:K55" si="22">IF(C9=1,1,C9*1.05)</f>
        <v>1</v>
      </c>
      <c r="D55" s="105">
        <f t="shared" si="22"/>
        <v>1</v>
      </c>
      <c r="E55" s="105">
        <f t="shared" si="22"/>
        <v>1</v>
      </c>
      <c r="F55" s="105">
        <f t="shared" si="22"/>
        <v>1</v>
      </c>
      <c r="G55" s="105">
        <f t="shared" si="22"/>
        <v>1</v>
      </c>
      <c r="H55" s="105">
        <f t="shared" si="22"/>
        <v>1</v>
      </c>
      <c r="I55" s="105">
        <f t="shared" si="22"/>
        <v>1</v>
      </c>
      <c r="J55" s="105">
        <f t="shared" si="22"/>
        <v>1</v>
      </c>
      <c r="K55" s="105">
        <f t="shared" si="22"/>
        <v>1</v>
      </c>
      <c r="L55" s="105">
        <v>0.7</v>
      </c>
      <c r="M55" s="105">
        <v>0.7</v>
      </c>
      <c r="N55" s="105">
        <v>0.7</v>
      </c>
      <c r="O55" s="105">
        <v>0.7</v>
      </c>
    </row>
    <row r="56" spans="1:15" x14ac:dyDescent="0.25">
      <c r="B56" s="46" t="s">
        <v>182</v>
      </c>
      <c r="C56" s="105">
        <f t="shared" ref="C56:K56" si="23">IF(C10=1,1,C10*1.05)</f>
        <v>1</v>
      </c>
      <c r="D56" s="105">
        <f t="shared" si="23"/>
        <v>1</v>
      </c>
      <c r="E56" s="105">
        <f t="shared" si="23"/>
        <v>1</v>
      </c>
      <c r="F56" s="105">
        <f t="shared" si="23"/>
        <v>1</v>
      </c>
      <c r="G56" s="105">
        <f t="shared" si="23"/>
        <v>1</v>
      </c>
      <c r="H56" s="105">
        <f t="shared" si="23"/>
        <v>1</v>
      </c>
      <c r="I56" s="105">
        <f t="shared" si="23"/>
        <v>1</v>
      </c>
      <c r="J56" s="105">
        <f t="shared" si="23"/>
        <v>1</v>
      </c>
      <c r="K56" s="105">
        <f t="shared" si="23"/>
        <v>1</v>
      </c>
      <c r="L56" s="105">
        <v>0.93</v>
      </c>
      <c r="M56" s="105">
        <v>0.93</v>
      </c>
      <c r="N56" s="105">
        <v>0.93</v>
      </c>
      <c r="O56" s="105">
        <v>0.93</v>
      </c>
    </row>
    <row r="57" spans="1:15" x14ac:dyDescent="0.25">
      <c r="B57" s="73" t="s">
        <v>185</v>
      </c>
      <c r="C57" s="105">
        <f t="shared" ref="C57:O57" si="24">IF(C11=1,1,C11*1.05)</f>
        <v>1</v>
      </c>
      <c r="D57" s="105">
        <f t="shared" si="24"/>
        <v>1</v>
      </c>
      <c r="E57" s="105">
        <v>0.77</v>
      </c>
      <c r="F57" s="105">
        <v>0.77</v>
      </c>
      <c r="G57" s="105">
        <f t="shared" si="24"/>
        <v>1</v>
      </c>
      <c r="H57" s="105">
        <f t="shared" si="24"/>
        <v>1</v>
      </c>
      <c r="I57" s="105">
        <f t="shared" si="24"/>
        <v>1</v>
      </c>
      <c r="J57" s="105">
        <f t="shared" si="24"/>
        <v>1</v>
      </c>
      <c r="K57" s="105">
        <f t="shared" si="24"/>
        <v>1</v>
      </c>
      <c r="L57" s="105">
        <f t="shared" si="24"/>
        <v>1</v>
      </c>
      <c r="M57" s="105">
        <f t="shared" si="24"/>
        <v>1</v>
      </c>
      <c r="N57" s="105">
        <f t="shared" si="24"/>
        <v>1</v>
      </c>
      <c r="O57" s="105">
        <f t="shared" si="24"/>
        <v>1</v>
      </c>
    </row>
    <row r="58" spans="1:15" x14ac:dyDescent="0.25">
      <c r="B58" s="46" t="s">
        <v>186</v>
      </c>
      <c r="C58" s="105">
        <v>0.93</v>
      </c>
      <c r="D58" s="105">
        <v>0.93</v>
      </c>
      <c r="E58" s="105">
        <v>0.93</v>
      </c>
      <c r="F58" s="105">
        <v>0.93</v>
      </c>
      <c r="G58" s="105">
        <v>0.93</v>
      </c>
      <c r="H58" s="105">
        <v>0.93</v>
      </c>
      <c r="I58" s="105">
        <v>0.93</v>
      </c>
      <c r="J58" s="105">
        <v>0.93</v>
      </c>
      <c r="K58" s="105">
        <v>0.93</v>
      </c>
      <c r="L58" s="105">
        <v>0.93</v>
      </c>
      <c r="M58" s="105">
        <v>0.93</v>
      </c>
      <c r="N58" s="105">
        <v>0.93</v>
      </c>
      <c r="O58" s="105">
        <v>0.93</v>
      </c>
    </row>
    <row r="59" spans="1:15" x14ac:dyDescent="0.25">
      <c r="B59" s="46" t="s">
        <v>189</v>
      </c>
      <c r="C59" s="105">
        <f t="shared" ref="C59:O59" si="25">IF(C13=1,1,C13*1.05)</f>
        <v>1</v>
      </c>
      <c r="D59" s="105">
        <f t="shared" si="25"/>
        <v>1</v>
      </c>
      <c r="E59" s="105">
        <v>0.77</v>
      </c>
      <c r="F59" s="105">
        <v>0.77</v>
      </c>
      <c r="G59" s="105">
        <v>0.77</v>
      </c>
      <c r="H59" s="105">
        <f t="shared" si="25"/>
        <v>1</v>
      </c>
      <c r="I59" s="105">
        <f t="shared" si="25"/>
        <v>1</v>
      </c>
      <c r="J59" s="105">
        <f t="shared" si="25"/>
        <v>1</v>
      </c>
      <c r="K59" s="105">
        <f t="shared" si="25"/>
        <v>1</v>
      </c>
      <c r="L59" s="105">
        <f t="shared" si="25"/>
        <v>1</v>
      </c>
      <c r="M59" s="105">
        <f t="shared" si="25"/>
        <v>1</v>
      </c>
      <c r="N59" s="105">
        <f t="shared" si="25"/>
        <v>1</v>
      </c>
      <c r="O59" s="105">
        <f t="shared" si="25"/>
        <v>1</v>
      </c>
    </row>
    <row r="60" spans="1:15" x14ac:dyDescent="0.25">
      <c r="B60" s="46" t="s">
        <v>190</v>
      </c>
      <c r="C60" s="105">
        <f t="shared" ref="C60:K60" si="26">IF(C14=1,1,C14*1.05)</f>
        <v>1</v>
      </c>
      <c r="D60" s="105">
        <f t="shared" si="26"/>
        <v>1</v>
      </c>
      <c r="E60" s="105">
        <f t="shared" si="26"/>
        <v>1</v>
      </c>
      <c r="F60" s="105">
        <f t="shared" si="26"/>
        <v>1</v>
      </c>
      <c r="G60" s="105">
        <f t="shared" si="26"/>
        <v>1</v>
      </c>
      <c r="H60" s="105">
        <f t="shared" si="26"/>
        <v>1</v>
      </c>
      <c r="I60" s="105">
        <f t="shared" si="26"/>
        <v>1</v>
      </c>
      <c r="J60" s="105">
        <f t="shared" si="26"/>
        <v>1</v>
      </c>
      <c r="K60" s="105">
        <f t="shared" si="26"/>
        <v>1</v>
      </c>
      <c r="L60" s="105">
        <f>L54</f>
        <v>0.7</v>
      </c>
      <c r="M60" s="105">
        <f t="shared" ref="M60:O60" si="27">M54</f>
        <v>0.7</v>
      </c>
      <c r="N60" s="105">
        <f t="shared" si="27"/>
        <v>0.7</v>
      </c>
      <c r="O60" s="105">
        <f t="shared" si="27"/>
        <v>0.7</v>
      </c>
    </row>
    <row r="61" spans="1:15" x14ac:dyDescent="0.25">
      <c r="B61" s="73" t="s">
        <v>205</v>
      </c>
      <c r="C61" s="105">
        <f t="shared" ref="C61:O61" si="28">IF(C15=1,1,C15*1.05)</f>
        <v>1</v>
      </c>
      <c r="D61" s="105">
        <f t="shared" si="28"/>
        <v>1</v>
      </c>
      <c r="E61" s="105">
        <v>0.44</v>
      </c>
      <c r="F61" s="105">
        <v>0.44</v>
      </c>
      <c r="G61" s="105">
        <f t="shared" si="28"/>
        <v>1</v>
      </c>
      <c r="H61" s="105">
        <f t="shared" si="28"/>
        <v>1</v>
      </c>
      <c r="I61" s="105">
        <f t="shared" si="28"/>
        <v>1</v>
      </c>
      <c r="J61" s="105">
        <f t="shared" si="28"/>
        <v>1</v>
      </c>
      <c r="K61" s="105">
        <f t="shared" si="28"/>
        <v>1</v>
      </c>
      <c r="L61" s="105">
        <f t="shared" si="28"/>
        <v>1</v>
      </c>
      <c r="M61" s="105">
        <f t="shared" si="28"/>
        <v>1</v>
      </c>
      <c r="N61" s="105">
        <f t="shared" si="28"/>
        <v>1</v>
      </c>
      <c r="O61" s="105">
        <f t="shared" si="28"/>
        <v>1</v>
      </c>
    </row>
    <row r="63" spans="1:15" ht="13" x14ac:dyDescent="0.3">
      <c r="A63" s="30" t="s">
        <v>324</v>
      </c>
      <c r="B63" s="46"/>
    </row>
    <row r="64" spans="1:15" x14ac:dyDescent="0.25">
      <c r="B64" s="73" t="s">
        <v>173</v>
      </c>
      <c r="C64" s="105">
        <f t="shared" ref="C64:O64" si="29">IF(C18=1,1,C18*1.05)</f>
        <v>1</v>
      </c>
      <c r="D64" s="105">
        <f t="shared" si="29"/>
        <v>1</v>
      </c>
      <c r="E64" s="105">
        <f t="shared" si="29"/>
        <v>1</v>
      </c>
      <c r="F64" s="105">
        <f t="shared" si="29"/>
        <v>1</v>
      </c>
      <c r="G64" s="105">
        <f t="shared" si="29"/>
        <v>1</v>
      </c>
      <c r="H64" s="105">
        <f t="shared" si="29"/>
        <v>1</v>
      </c>
      <c r="I64" s="105">
        <f t="shared" si="29"/>
        <v>1</v>
      </c>
      <c r="J64" s="105">
        <f t="shared" si="29"/>
        <v>1</v>
      </c>
      <c r="K64" s="105">
        <f t="shared" si="29"/>
        <v>1</v>
      </c>
      <c r="L64" s="105">
        <f t="shared" si="29"/>
        <v>1</v>
      </c>
      <c r="M64" s="105">
        <f t="shared" si="29"/>
        <v>1</v>
      </c>
      <c r="N64" s="105">
        <f t="shared" si="29"/>
        <v>1</v>
      </c>
      <c r="O64" s="105">
        <f t="shared" si="29"/>
        <v>1</v>
      </c>
    </row>
    <row r="65" spans="2:15" x14ac:dyDescent="0.25">
      <c r="B65" s="73" t="s">
        <v>174</v>
      </c>
      <c r="C65" s="105">
        <f t="shared" ref="C65:D67" si="30">IF(C19=1,1,C19*1.05)</f>
        <v>1</v>
      </c>
      <c r="D65" s="105">
        <f t="shared" si="30"/>
        <v>1</v>
      </c>
      <c r="E65" s="105">
        <f>IF(ISBLANK('Dist. de l''état nutritionnel'!E$14),0.97,(0.97*'Dist. de l''état nutritionnel'!E$14/(1-0.97*'Dist. de l''état nutritionnel'!E$14))
/ ('Dist. de l''état nutritionnel'!E$14/(1-'Dist. de l''état nutritionnel'!E$14)))</f>
        <v>0.97</v>
      </c>
      <c r="F65" s="105">
        <f>IF(ISBLANK('Dist. de l''état nutritionnel'!F$14),0.97,(0.97*'Dist. de l''état nutritionnel'!F$14/(1-0.97*'Dist. de l''état nutritionnel'!F$14))
/ ('Dist. de l''état nutritionnel'!F$14/(1-'Dist. de l''état nutritionnel'!F$14)))</f>
        <v>0.97</v>
      </c>
      <c r="G65" s="105">
        <f>IF(ISBLANK('Dist. de l''état nutritionnel'!G$14),0.97,(0.97*'Dist. de l''état nutritionnel'!G$14/(1-0.97*'Dist. de l''état nutritionnel'!G$14))
/ ('Dist. de l''état nutritionnel'!G$14/(1-'Dist. de l''état nutritionnel'!G$14)))</f>
        <v>0.97</v>
      </c>
      <c r="H65" s="105">
        <f>IF(ISBLANK('Dist. de l''état nutritionnel'!H$14),0.97,(0.97*'Dist. de l''état nutritionnel'!H$14/(1-0.97*'Dist. de l''état nutritionnel'!H$14))
/ ('Dist. de l''état nutritionnel'!H$14/(1-'Dist. de l''état nutritionnel'!H$14)))</f>
        <v>0.97</v>
      </c>
      <c r="I65" s="105">
        <f>IF(ISBLANK('Dist. de l''état nutritionnel'!I$14),0.97,(0.97*'Dist. de l''état nutritionnel'!I$14/(1-0.97*'Dist. de l''état nutritionnel'!I$14))
/ ('Dist. de l''état nutritionnel'!I$14/(1-'Dist. de l''état nutritionnel'!I$14)))</f>
        <v>0.97</v>
      </c>
      <c r="J65" s="105">
        <f>IF(ISBLANK('Dist. de l''état nutritionnel'!J$14),0.97,(0.97*'Dist. de l''état nutritionnel'!J$14/(1-0.97*'Dist. de l''état nutritionnel'!J$14))
/ ('Dist. de l''état nutritionnel'!J$14/(1-'Dist. de l''état nutritionnel'!J$14)))</f>
        <v>0.97</v>
      </c>
      <c r="K65" s="105">
        <f>IF(ISBLANK('Dist. de l''état nutritionnel'!K$14),0.97,(0.97*'Dist. de l''état nutritionnel'!K$14/(1-0.97*'Dist. de l''état nutritionnel'!K$14))
/ ('Dist. de l''état nutritionnel'!K$14/(1-'Dist. de l''état nutritionnel'!K$14)))</f>
        <v>0.97</v>
      </c>
      <c r="L65" s="105">
        <f>IF(ISBLANK('Dist. de l''état nutritionnel'!L$14),0.97,(0.97*'Dist. de l''état nutritionnel'!L$14/(1-0.97*'Dist. de l''état nutritionnel'!L$14))
/ ('Dist. de l''état nutritionnel'!L$14/(1-'Dist. de l''état nutritionnel'!L$14)))</f>
        <v>0.97</v>
      </c>
      <c r="M65" s="105">
        <f>IF(ISBLANK('Dist. de l''état nutritionnel'!M$14),0.97,(0.97*'Dist. de l''état nutritionnel'!M$14/(1-0.97*'Dist. de l''état nutritionnel'!M$14))
/ ('Dist. de l''état nutritionnel'!M$14/(1-'Dist. de l''état nutritionnel'!M$14)))</f>
        <v>0.97</v>
      </c>
      <c r="N65" s="105">
        <f>IF(ISBLANK('Dist. de l''état nutritionnel'!N$14),0.97,(0.97*'Dist. de l''état nutritionnel'!N$14/(1-0.97*'Dist. de l''état nutritionnel'!N$14))
/ ('Dist. de l''état nutritionnel'!N$14/(1-'Dist. de l''état nutritionnel'!N$14)))</f>
        <v>0.97</v>
      </c>
      <c r="O65" s="105">
        <f>IF(ISBLANK('Dist. de l''état nutritionnel'!O$14),0.97,(0.97*'Dist. de l''état nutritionnel'!O$14/(1-0.97*'Dist. de l''état nutritionnel'!O$14))
/ ('Dist. de l''état nutritionnel'!O$14/(1-'Dist. de l''état nutritionnel'!O$14)))</f>
        <v>0.97</v>
      </c>
    </row>
    <row r="66" spans="2:15" x14ac:dyDescent="0.25">
      <c r="B66" s="73" t="s">
        <v>175</v>
      </c>
      <c r="C66" s="105">
        <f t="shared" si="30"/>
        <v>1</v>
      </c>
      <c r="D66" s="105">
        <f t="shared" si="30"/>
        <v>1</v>
      </c>
      <c r="E66" s="105">
        <f t="shared" ref="E66:O66" si="31">IF(E20=1,1,E20*1.05)</f>
        <v>1</v>
      </c>
      <c r="F66" s="105">
        <f t="shared" si="31"/>
        <v>1</v>
      </c>
      <c r="G66" s="105">
        <f t="shared" si="31"/>
        <v>1</v>
      </c>
      <c r="H66" s="105">
        <f t="shared" si="31"/>
        <v>1</v>
      </c>
      <c r="I66" s="105">
        <f t="shared" si="31"/>
        <v>1</v>
      </c>
      <c r="J66" s="105">
        <f t="shared" si="31"/>
        <v>1</v>
      </c>
      <c r="K66" s="105">
        <f t="shared" si="31"/>
        <v>1</v>
      </c>
      <c r="L66" s="105">
        <f t="shared" si="31"/>
        <v>1</v>
      </c>
      <c r="M66" s="105">
        <f t="shared" si="31"/>
        <v>1</v>
      </c>
      <c r="N66" s="105">
        <f t="shared" si="31"/>
        <v>1</v>
      </c>
      <c r="O66" s="105">
        <f t="shared" si="31"/>
        <v>1</v>
      </c>
    </row>
    <row r="67" spans="2:15" x14ac:dyDescent="0.25">
      <c r="B67" s="73" t="s">
        <v>183</v>
      </c>
      <c r="C67" s="105">
        <f t="shared" si="30"/>
        <v>1</v>
      </c>
      <c r="D67" s="105">
        <f t="shared" si="30"/>
        <v>1</v>
      </c>
      <c r="E67" s="105">
        <f>IF(ISBLANK('Dist. de l''état nutritionnel'!E$14),0.92,(0.92*'Dist. de l''état nutritionnel'!E$14/(1-0.92*'Dist. de l''état nutritionnel'!E$14))
/ ('Dist. de l''état nutritionnel'!E$14/(1-'Dist. de l''état nutritionnel'!E$14)))</f>
        <v>0.92</v>
      </c>
      <c r="F67" s="105">
        <f>IF(ISBLANK('Dist. de l''état nutritionnel'!F$14),0.92,(0.92*'Dist. de l''état nutritionnel'!F$14/(1-0.92*'Dist. de l''état nutritionnel'!F$14))
/ ('Dist. de l''état nutritionnel'!F$14/(1-'Dist. de l''état nutritionnel'!F$14)))</f>
        <v>0.92</v>
      </c>
      <c r="G67" s="105">
        <f>IF(ISBLANK('Dist. de l''état nutritionnel'!G$14),0.92,(0.92*'Dist. de l''état nutritionnel'!G$14/(1-0.92*'Dist. de l''état nutritionnel'!G$14))
/ ('Dist. de l''état nutritionnel'!G$14/(1-'Dist. de l''état nutritionnel'!G$14)))</f>
        <v>0.92</v>
      </c>
      <c r="H67" s="105">
        <f>IF(ISBLANK('Dist. de l''état nutritionnel'!H$14),0.92,(0.92*'Dist. de l''état nutritionnel'!H$14/(1-0.92*'Dist. de l''état nutritionnel'!H$14))
/ ('Dist. de l''état nutritionnel'!H$14/(1-'Dist. de l''état nutritionnel'!H$14)))</f>
        <v>0.92</v>
      </c>
      <c r="I67" s="105">
        <f>IF(ISBLANK('Dist. de l''état nutritionnel'!I$14),0.92,(0.92*'Dist. de l''état nutritionnel'!I$14/(1-0.92*'Dist. de l''état nutritionnel'!I$14))
/ ('Dist. de l''état nutritionnel'!I$14/(1-'Dist. de l''état nutritionnel'!I$14)))</f>
        <v>0.92</v>
      </c>
      <c r="J67" s="105">
        <f>IF(ISBLANK('Dist. de l''état nutritionnel'!J$14),0.92,(0.92*'Dist. de l''état nutritionnel'!J$14/(1-0.92*'Dist. de l''état nutritionnel'!J$14))
/ ('Dist. de l''état nutritionnel'!J$14/(1-'Dist. de l''état nutritionnel'!J$14)))</f>
        <v>0.92</v>
      </c>
      <c r="K67" s="105">
        <f>IF(ISBLANK('Dist. de l''état nutritionnel'!K$14),0.92,(0.92*'Dist. de l''état nutritionnel'!K$14/(1-0.92*'Dist. de l''état nutritionnel'!K$14))
/ ('Dist. de l''état nutritionnel'!K$14/(1-'Dist. de l''état nutritionnel'!K$14)))</f>
        <v>0.92</v>
      </c>
      <c r="L67" s="105">
        <f>IF(ISBLANK('Dist. de l''état nutritionnel'!L$14),0.92,(0.92*'Dist. de l''état nutritionnel'!L$14/(1-0.92*'Dist. de l''état nutritionnel'!L$14))
/ ('Dist. de l''état nutritionnel'!L$14/(1-'Dist. de l''état nutritionnel'!L$14)))</f>
        <v>0.92</v>
      </c>
      <c r="M67" s="105">
        <f>IF(ISBLANK('Dist. de l''état nutritionnel'!M$14),0.92,(0.92*'Dist. de l''état nutritionnel'!M$14/(1-0.92*'Dist. de l''état nutritionnel'!M$14))
/ ('Dist. de l''état nutritionnel'!M$14/(1-'Dist. de l''état nutritionnel'!M$14)))</f>
        <v>0.92</v>
      </c>
      <c r="N67" s="105">
        <f>IF(ISBLANK('Dist. de l''état nutritionnel'!N$14),0.92,(0.92*'Dist. de l''état nutritionnel'!N$14/(1-0.92*'Dist. de l''état nutritionnel'!N$14))
/ ('Dist. de l''état nutritionnel'!N$14/(1-'Dist. de l''état nutritionnel'!N$14)))</f>
        <v>0.92</v>
      </c>
      <c r="O67" s="105">
        <f>IF(ISBLANK('Dist. de l''état nutritionnel'!O$14),0.92,(0.92*'Dist. de l''état nutritionnel'!O$14/(1-0.92*'Dist. de l''état nutritionnel'!O$14))
/ ('Dist. de l''état nutritionnel'!O$14/(1-'Dist. de l''état nutritionnel'!O$14)))</f>
        <v>0.92</v>
      </c>
    </row>
  </sheetData>
  <sheetProtection algorithmName="SHA-512" hashValue="3bWa9FQZzu1MW8rfgOCkrrHIBn8aPCJ2SA9b8V8x4v092enQ/UmdnVYNesw738Bk7oQgL20UeoY13w29/0d4AA==" saltValue="w49peHWu+kQS6pmpm4k/O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62:O62" unlockedFormula="1"/>
  </ignoredErrors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12" sqref="C12"/>
    </sheetView>
  </sheetViews>
  <sheetFormatPr defaultColWidth="12.81640625" defaultRowHeight="12.5" x14ac:dyDescent="0.25"/>
  <cols>
    <col min="1" max="1" width="21.36328125" style="28" customWidth="1"/>
    <col min="2" max="2" width="27.81640625" style="28" customWidth="1"/>
    <col min="3" max="7" width="15.54296875" style="28" customWidth="1"/>
    <col min="8" max="16384" width="12.81640625" style="28"/>
  </cols>
  <sheetData>
    <row r="1" spans="1:7" ht="13" x14ac:dyDescent="0.3">
      <c r="A1" s="30"/>
      <c r="B1" s="42"/>
      <c r="C1" s="30" t="s">
        <v>109</v>
      </c>
      <c r="D1" s="30" t="s">
        <v>96</v>
      </c>
      <c r="E1" s="30" t="s">
        <v>97</v>
      </c>
      <c r="F1" s="30" t="s">
        <v>98</v>
      </c>
      <c r="G1" s="30" t="s">
        <v>99</v>
      </c>
    </row>
    <row r="2" spans="1:7" ht="13" x14ac:dyDescent="0.3">
      <c r="A2" s="30" t="s">
        <v>325</v>
      </c>
    </row>
    <row r="3" spans="1:7" x14ac:dyDescent="0.25">
      <c r="B3" s="46" t="s">
        <v>161</v>
      </c>
      <c r="C3" s="105">
        <v>1</v>
      </c>
      <c r="D3" s="105">
        <f>IF(ISBLANK('Dist. de l''état nutritionnel'!D$11),(1/1.33),((1/1.33)*'Dist. de l''état nutritionnel'!D$11/(1-(1/1.33)*'Dist. de l''état nutritionnel'!D$11))
/ ('Dist. de l''état nutritionnel'!D$11/(1-'Dist. de l''état nutritionnel'!D$11)))</f>
        <v>0.75187969924812026</v>
      </c>
      <c r="E3" s="105">
        <f>IF(ISBLANK('Dist. de l''état nutritionnel'!E$11),(1/1.33),((1/1.33)*'Dist. de l''état nutritionnel'!E$11/(1-(1/1.33)*'Dist. de l''état nutritionnel'!E$11))
/ ('Dist. de l''état nutritionnel'!E$11/(1-'Dist. de l''état nutritionnel'!E$11)))</f>
        <v>0.75187969924812026</v>
      </c>
      <c r="F3" s="105">
        <f>IF(ISBLANK('Dist. de l''état nutritionnel'!F$11),(1/1.33),((1/1.33)*'Dist. de l''état nutritionnel'!F$11/(1-(1/1.33)*'Dist. de l''état nutritionnel'!F$11))
/ ('Dist. de l''état nutritionnel'!F$11/(1-'Dist. de l''état nutritionnel'!F$11)))</f>
        <v>0.75187969924812026</v>
      </c>
      <c r="G3" s="105">
        <f>IF(ISBLANK('Dist. de l''état nutritionnel'!G$11),(1/1.33),((1/1.33)*'Dist. de l''état nutritionnel'!G$11/(1-(1/1.33)*'Dist. de l''état nutritionnel'!G$11))
/ ('Dist. de l''état nutritionnel'!G$11/(1-'Dist. de l''état nutritionnel'!G$11)))</f>
        <v>0.75187969924812026</v>
      </c>
    </row>
    <row r="4" spans="1:7" ht="13" x14ac:dyDescent="0.3">
      <c r="A4" s="30" t="s">
        <v>326</v>
      </c>
      <c r="B4" s="46"/>
      <c r="C4" s="98"/>
      <c r="D4" s="98"/>
      <c r="E4" s="98"/>
      <c r="F4" s="98"/>
      <c r="G4" s="98"/>
    </row>
    <row r="5" spans="1:7" x14ac:dyDescent="0.25">
      <c r="B5" s="73" t="s">
        <v>165</v>
      </c>
      <c r="C5" s="105">
        <v>1</v>
      </c>
      <c r="D5" s="105">
        <f>IF(ISBLANK('Dist. de l''état nutritionnel'!D$10),(1/1.33),((1/1.33)*'Dist. de l''état nutritionnel'!D$10/(1-(1/1.33)*'Dist. de l''état nutritionnel'!D$10))
/ ('Dist. de l''état nutritionnel'!D$10/(1-'Dist. de l''état nutritionnel'!D$10)))</f>
        <v>0.75187969924812026</v>
      </c>
      <c r="E5" s="105">
        <f>IF(ISBLANK('Dist. de l''état nutritionnel'!E$10),(1/1.33),((1/1.33)*'Dist. de l''état nutritionnel'!E$10/(1-(1/1.33)*'Dist. de l''état nutritionnel'!E$10))
/ ('Dist. de l''état nutritionnel'!E$10/(1-'Dist. de l''état nutritionnel'!E$10)))</f>
        <v>0.75187969924812026</v>
      </c>
      <c r="F5" s="105">
        <f>IF(ISBLANK('Dist. de l''état nutritionnel'!F$10),(1/1.33),((1/1.33)*'Dist. de l''état nutritionnel'!F$10/(1-(1/1.33)*'Dist. de l''état nutritionnel'!F$10))
/ ('Dist. de l''état nutritionnel'!F$10/(1-'Dist. de l''état nutritionnel'!F$10)))</f>
        <v>0.75187969924812026</v>
      </c>
      <c r="G5" s="105">
        <f>IF(ISBLANK('Dist. de l''état nutritionnel'!G$10),(1/1.33),((1/1.33)*'Dist. de l''état nutritionnel'!G$10/(1-(1/1.33)*'Dist. de l''état nutritionnel'!G$10))
/ ('Dist. de l''état nutritionnel'!G$10/(1-'Dist. de l''état nutritionnel'!G$10)))</f>
        <v>0.75187969924812026</v>
      </c>
    </row>
    <row r="7" spans="1:7" s="107" customFormat="1" ht="13" x14ac:dyDescent="0.3">
      <c r="A7" s="107" t="s">
        <v>331</v>
      </c>
    </row>
    <row r="8" spans="1:7" ht="13" x14ac:dyDescent="0.3">
      <c r="A8" s="30"/>
      <c r="B8" s="42"/>
      <c r="C8" s="30" t="s">
        <v>109</v>
      </c>
      <c r="D8" s="30" t="s">
        <v>96</v>
      </c>
      <c r="E8" s="30" t="s">
        <v>97</v>
      </c>
      <c r="F8" s="30" t="s">
        <v>98</v>
      </c>
      <c r="G8" s="30" t="s">
        <v>99</v>
      </c>
    </row>
    <row r="9" spans="1:7" ht="13" x14ac:dyDescent="0.3">
      <c r="A9" s="30" t="s">
        <v>327</v>
      </c>
    </row>
    <row r="10" spans="1:7" x14ac:dyDescent="0.25">
      <c r="B10" s="46" t="s">
        <v>161</v>
      </c>
      <c r="C10" s="105">
        <v>1</v>
      </c>
      <c r="D10" s="105">
        <f>IF(ISBLANK('Dist. de l''état nutritionnel'!D$11),(1/1.54),((1/1.54)*'Dist. de l''état nutritionnel'!D$11/(1-(1/1.54)*'Dist. de l''état nutritionnel'!D$11))
/ ('Dist. de l''état nutritionnel'!D$11/(1-'Dist. de l''état nutritionnel'!D$11)))</f>
        <v>0.64935064935064934</v>
      </c>
      <c r="E10" s="105">
        <f>IF(ISBLANK('Dist. de l''état nutritionnel'!E$11),(1/1.54),((1/1.54)*'Dist. de l''état nutritionnel'!E$11/(1-(1/1.54)*'Dist. de l''état nutritionnel'!E$11))
/ ('Dist. de l''état nutritionnel'!E$11/(1-'Dist. de l''état nutritionnel'!E$11)))</f>
        <v>0.64935064935064934</v>
      </c>
      <c r="F10" s="105">
        <f>IF(ISBLANK('Dist. de l''état nutritionnel'!F$11),(1/1.54),((1/1.54)*'Dist. de l''état nutritionnel'!F$11/(1-(1/1.54)*'Dist. de l''état nutritionnel'!F$11))
/ ('Dist. de l''état nutritionnel'!F$11/(1-'Dist. de l''état nutritionnel'!F$11)))</f>
        <v>0.64935064935064934</v>
      </c>
      <c r="G10" s="105">
        <f>IF(ISBLANK('Dist. de l''état nutritionnel'!G$11),(1/1.54),((1/1.54)*'Dist. de l''état nutritionnel'!G$11/(1-(1/1.54)*'Dist. de l''état nutritionnel'!G$11))
/ ('Dist. de l''état nutritionnel'!G$11/(1-'Dist. de l''état nutritionnel'!G$11)))</f>
        <v>0.64935064935064934</v>
      </c>
    </row>
    <row r="11" spans="1:7" ht="13" x14ac:dyDescent="0.3">
      <c r="A11" s="30" t="s">
        <v>328</v>
      </c>
      <c r="B11" s="46"/>
      <c r="C11" s="98"/>
      <c r="D11" s="98"/>
      <c r="E11" s="98"/>
      <c r="F11" s="98"/>
      <c r="G11" s="98"/>
    </row>
    <row r="12" spans="1:7" x14ac:dyDescent="0.25">
      <c r="B12" s="73" t="s">
        <v>165</v>
      </c>
      <c r="C12" s="105">
        <v>1</v>
      </c>
      <c r="D12" s="105">
        <f>IF(ISBLANK('Dist. de l''état nutritionnel'!D$10),(1/1.54),((1/1.54)*'Dist. de l''état nutritionnel'!D$10/(1-(1/1.54)*'Dist. de l''état nutritionnel'!D$10))
/ ('Dist. de l''état nutritionnel'!D$10/(1-'Dist. de l''état nutritionnel'!D$10)))</f>
        <v>0.64935064935064934</v>
      </c>
      <c r="E12" s="105">
        <f>IF(ISBLANK('Dist. de l''état nutritionnel'!E$10),(1/1.54),((1/1.54)*'Dist. de l''état nutritionnel'!E$10/(1-(1/1.54)*'Dist. de l''état nutritionnel'!E$10))
/ ('Dist. de l''état nutritionnel'!E$10/(1-'Dist. de l''état nutritionnel'!E$10)))</f>
        <v>0.64935064935064934</v>
      </c>
      <c r="F12" s="105">
        <f>IF(ISBLANK('Dist. de l''état nutritionnel'!F$10),(1/1.54),((1/1.54)*'Dist. de l''état nutritionnel'!F$10/(1-(1/1.54)*'Dist. de l''état nutritionnel'!F$10))
/ ('Dist. de l''état nutritionnel'!F$10/(1-'Dist. de l''état nutritionnel'!F$10)))</f>
        <v>0.64935064935064934</v>
      </c>
      <c r="G12" s="105">
        <f>IF(ISBLANK('Dist. de l''état nutritionnel'!G$10),(1/1.54),((1/1.54)*'Dist. de l''état nutritionnel'!G$10/(1-(1/1.54)*'Dist. de l''état nutritionnel'!G$10))
/ ('Dist. de l''état nutritionnel'!G$10/(1-'Dist. de l''état nutritionnel'!G$10)))</f>
        <v>0.64935064935064934</v>
      </c>
    </row>
    <row r="14" spans="1:7" s="107" customFormat="1" ht="13" x14ac:dyDescent="0.3">
      <c r="A14" s="107" t="s">
        <v>332</v>
      </c>
    </row>
    <row r="15" spans="1:7" ht="13" x14ac:dyDescent="0.3">
      <c r="A15" s="30"/>
      <c r="B15" s="42"/>
      <c r="C15" s="30" t="s">
        <v>109</v>
      </c>
      <c r="D15" s="30" t="s">
        <v>96</v>
      </c>
      <c r="E15" s="30" t="s">
        <v>97</v>
      </c>
      <c r="F15" s="30" t="s">
        <v>98</v>
      </c>
      <c r="G15" s="30" t="s">
        <v>99</v>
      </c>
    </row>
    <row r="16" spans="1:7" ht="13" x14ac:dyDescent="0.3">
      <c r="A16" s="30" t="s">
        <v>329</v>
      </c>
    </row>
    <row r="17" spans="1:7" x14ac:dyDescent="0.25">
      <c r="B17" s="46" t="s">
        <v>161</v>
      </c>
      <c r="C17" s="105">
        <v>1</v>
      </c>
      <c r="D17" s="105">
        <f>IF(ISBLANK('Dist. de l''état nutritionnel'!D$11),(1/1.16),((1/1.16)*'Dist. de l''état nutritionnel'!D$11/(1-(1/1.16)*'Dist. de l''état nutritionnel'!D$11))
/ ('Dist. de l''état nutritionnel'!D$11/(1-'Dist. de l''état nutritionnel'!D$11)))</f>
        <v>0.86206896551724144</v>
      </c>
      <c r="E17" s="105">
        <f>IF(ISBLANK('Dist. de l''état nutritionnel'!E$11),(1/1.16),((1/1.16)*'Dist. de l''état nutritionnel'!E$11/(1-(1/1.16)*'Dist. de l''état nutritionnel'!E$11))
/ ('Dist. de l''état nutritionnel'!E$11/(1-'Dist. de l''état nutritionnel'!E$11)))</f>
        <v>0.86206896551724144</v>
      </c>
      <c r="F17" s="105">
        <f>IF(ISBLANK('Dist. de l''état nutritionnel'!F$11),(1/1.16),((1/1.16)*'Dist. de l''état nutritionnel'!F$11/(1-(1/1.16)*'Dist. de l''état nutritionnel'!F$11))
/ ('Dist. de l''état nutritionnel'!F$11/(1-'Dist. de l''état nutritionnel'!F$11)))</f>
        <v>0.86206896551724144</v>
      </c>
      <c r="G17" s="105">
        <f>IF(ISBLANK('Dist. de l''état nutritionnel'!G$11),(1/1.16),((1/1.16)*'Dist. de l''état nutritionnel'!G$11/(1-(1/1.16)*'Dist. de l''état nutritionnel'!G$11))
/ ('Dist. de l''état nutritionnel'!G$11/(1-'Dist. de l''état nutritionnel'!G$11)))</f>
        <v>0.86206896551724144</v>
      </c>
    </row>
    <row r="18" spans="1:7" ht="13" x14ac:dyDescent="0.3">
      <c r="A18" s="30" t="s">
        <v>330</v>
      </c>
      <c r="B18" s="46"/>
      <c r="C18" s="98"/>
      <c r="D18" s="98"/>
      <c r="E18" s="98"/>
      <c r="F18" s="98"/>
      <c r="G18" s="98"/>
    </row>
    <row r="19" spans="1:7" x14ac:dyDescent="0.25">
      <c r="B19" s="73" t="s">
        <v>165</v>
      </c>
      <c r="C19" s="105">
        <v>1</v>
      </c>
      <c r="D19" s="105">
        <f>IF(ISBLANK('Dist. de l''état nutritionnel'!D$10),(1/1.16),((1/1.16)*'Dist. de l''état nutritionnel'!D$10/(1-(1/1.16)*'Dist. de l''état nutritionnel'!D$10))
/ ('Dist. de l''état nutritionnel'!D$10/(1-'Dist. de l''état nutritionnel'!D$10)))</f>
        <v>0.86206896551724144</v>
      </c>
      <c r="E19" s="105">
        <f>IF(ISBLANK('Dist. de l''état nutritionnel'!E$10),(1/1.16),((1/1.16)*'Dist. de l''état nutritionnel'!E$10/(1-(1/1.16)*'Dist. de l''état nutritionnel'!E$10))
/ ('Dist. de l''état nutritionnel'!E$10/(1-'Dist. de l''état nutritionnel'!E$10)))</f>
        <v>0.86206896551724144</v>
      </c>
      <c r="F19" s="105">
        <f>IF(ISBLANK('Dist. de l''état nutritionnel'!F$10),(1/1.16),((1/1.16)*'Dist. de l''état nutritionnel'!F$10/(1-(1/1.16)*'Dist. de l''état nutritionnel'!F$10))
/ ('Dist. de l''état nutritionnel'!F$10/(1-'Dist. de l''état nutritionnel'!F$10)))</f>
        <v>0.86206896551724144</v>
      </c>
      <c r="G19" s="105">
        <f>IF(ISBLANK('Dist. de l''état nutritionnel'!G$10),(1/1.16),((1/1.16)*'Dist. de l''état nutritionnel'!G$10/(1-(1/1.16)*'Dist. de l''état nutritionnel'!G$10))
/ ('Dist. de l''état nutritionnel'!G$10/(1-'Dist. de l''état nutritionnel'!G$10)))</f>
        <v>0.86206896551724144</v>
      </c>
    </row>
  </sheetData>
  <sheetProtection algorithmName="SHA-512" hashValue="NFFokSmRamnLPji7F58MbAe1gm+YgxqpBYRSMA+QFZGJ0DQF5dE+fK7NmSryQmmcUSN4U4eVbjTjNREB07BzbQ==" saltValue="QzUyLKsaCU04ALL+3FW8a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80" zoomScaleNormal="80" workbookViewId="0">
      <selection activeCell="G15" sqref="G15"/>
    </sheetView>
  </sheetViews>
  <sheetFormatPr defaultColWidth="12.81640625" defaultRowHeight="12.5" x14ac:dyDescent="0.25"/>
  <cols>
    <col min="1" max="1" width="53" style="40" customWidth="1"/>
    <col min="2" max="2" width="30.54296875" style="40" customWidth="1"/>
    <col min="3" max="3" width="24.81640625" style="40" customWidth="1"/>
    <col min="4" max="4" width="15" style="28" customWidth="1"/>
    <col min="5" max="5" width="13.6328125" style="28" customWidth="1"/>
    <col min="6" max="6" width="14.453125" style="28" customWidth="1"/>
    <col min="7" max="7" width="12.81640625" style="28"/>
    <col min="8" max="8" width="17.54296875" style="28" customWidth="1"/>
    <col min="9" max="16384" width="12.81640625" style="28"/>
  </cols>
  <sheetData>
    <row r="1" spans="1:8" ht="13" x14ac:dyDescent="0.3">
      <c r="A1" s="30" t="s">
        <v>160</v>
      </c>
      <c r="B1" s="30" t="s">
        <v>333</v>
      </c>
      <c r="C1" s="97" t="s">
        <v>11</v>
      </c>
      <c r="D1" s="30" t="s">
        <v>109</v>
      </c>
      <c r="E1" s="30" t="s">
        <v>96</v>
      </c>
      <c r="F1" s="30" t="s">
        <v>97</v>
      </c>
      <c r="G1" s="30" t="s">
        <v>98</v>
      </c>
      <c r="H1" s="30" t="s">
        <v>99</v>
      </c>
    </row>
    <row r="2" spans="1:8" x14ac:dyDescent="0.25">
      <c r="A2" s="40" t="s">
        <v>193</v>
      </c>
      <c r="B2" s="40" t="s">
        <v>87</v>
      </c>
      <c r="C2" s="40" t="s">
        <v>334</v>
      </c>
      <c r="D2" s="105">
        <v>0</v>
      </c>
      <c r="E2" s="105">
        <v>0</v>
      </c>
      <c r="F2" s="105">
        <v>1</v>
      </c>
      <c r="G2" s="105">
        <v>1</v>
      </c>
      <c r="H2" s="105">
        <v>1</v>
      </c>
    </row>
    <row r="3" spans="1:8" x14ac:dyDescent="0.25">
      <c r="C3" s="40" t="s">
        <v>335</v>
      </c>
      <c r="D3" s="105">
        <v>0</v>
      </c>
      <c r="E3" s="105">
        <v>0</v>
      </c>
      <c r="F3" s="105">
        <v>0.12</v>
      </c>
      <c r="G3" s="105">
        <v>0.12</v>
      </c>
      <c r="H3" s="105">
        <v>0.12</v>
      </c>
    </row>
    <row r="4" spans="1:8" x14ac:dyDescent="0.25">
      <c r="C4" s="40" t="s">
        <v>336</v>
      </c>
      <c r="D4" s="105">
        <v>0</v>
      </c>
      <c r="E4" s="105">
        <v>0</v>
      </c>
      <c r="F4" s="105">
        <v>0.15</v>
      </c>
      <c r="G4" s="105">
        <v>0.15</v>
      </c>
      <c r="H4" s="105">
        <v>0.15</v>
      </c>
    </row>
    <row r="5" spans="1:8" x14ac:dyDescent="0.25">
      <c r="A5" s="40" t="s">
        <v>192</v>
      </c>
      <c r="B5" s="40" t="s">
        <v>208</v>
      </c>
      <c r="C5" s="40" t="s">
        <v>334</v>
      </c>
      <c r="D5" s="105">
        <v>0</v>
      </c>
      <c r="E5" s="105">
        <v>0</v>
      </c>
      <c r="F5" s="105">
        <v>1</v>
      </c>
      <c r="G5" s="105">
        <v>1</v>
      </c>
      <c r="H5" s="105">
        <v>0</v>
      </c>
    </row>
    <row r="6" spans="1:8" x14ac:dyDescent="0.25">
      <c r="C6" s="40" t="s">
        <v>336</v>
      </c>
      <c r="D6" s="105">
        <v>0</v>
      </c>
      <c r="E6" s="105">
        <v>0</v>
      </c>
      <c r="F6" s="105">
        <v>0</v>
      </c>
      <c r="G6" s="105">
        <v>0</v>
      </c>
      <c r="H6" s="105">
        <v>0</v>
      </c>
    </row>
    <row r="7" spans="1:8" x14ac:dyDescent="0.25">
      <c r="B7" s="40" t="s">
        <v>209</v>
      </c>
      <c r="C7" s="40" t="s">
        <v>334</v>
      </c>
      <c r="D7" s="105">
        <v>0</v>
      </c>
      <c r="E7" s="105">
        <v>0</v>
      </c>
      <c r="F7" s="105">
        <v>1</v>
      </c>
      <c r="G7" s="105">
        <v>1</v>
      </c>
      <c r="H7" s="105">
        <v>0</v>
      </c>
    </row>
    <row r="8" spans="1:8" x14ac:dyDescent="0.25">
      <c r="C8" s="40" t="s">
        <v>336</v>
      </c>
      <c r="D8" s="105">
        <v>0</v>
      </c>
      <c r="E8" s="105">
        <v>0</v>
      </c>
      <c r="F8" s="105">
        <v>0</v>
      </c>
      <c r="G8" s="105">
        <v>0</v>
      </c>
      <c r="H8" s="105">
        <v>0</v>
      </c>
    </row>
    <row r="9" spans="1:8" x14ac:dyDescent="0.25">
      <c r="A9" s="40" t="s">
        <v>185</v>
      </c>
      <c r="B9" s="40" t="s">
        <v>208</v>
      </c>
      <c r="C9" s="40" t="s">
        <v>334</v>
      </c>
      <c r="D9" s="105">
        <v>0</v>
      </c>
      <c r="E9" s="105">
        <v>0</v>
      </c>
      <c r="F9" s="105">
        <v>1</v>
      </c>
      <c r="G9" s="105">
        <v>1</v>
      </c>
      <c r="H9" s="105">
        <v>0</v>
      </c>
    </row>
    <row r="10" spans="1:8" x14ac:dyDescent="0.25">
      <c r="C10" s="40" t="s">
        <v>336</v>
      </c>
      <c r="D10" s="105">
        <v>0</v>
      </c>
      <c r="E10" s="105">
        <v>0</v>
      </c>
      <c r="F10" s="105">
        <v>0</v>
      </c>
      <c r="G10" s="105">
        <v>0</v>
      </c>
      <c r="H10" s="105">
        <v>0</v>
      </c>
    </row>
    <row r="11" spans="1:8" x14ac:dyDescent="0.25">
      <c r="B11" s="40" t="s">
        <v>209</v>
      </c>
      <c r="C11" s="40" t="s">
        <v>334</v>
      </c>
      <c r="D11" s="105">
        <v>0</v>
      </c>
      <c r="E11" s="105">
        <v>0</v>
      </c>
      <c r="F11" s="105">
        <v>1</v>
      </c>
      <c r="G11" s="105">
        <v>1</v>
      </c>
      <c r="H11" s="105">
        <v>0</v>
      </c>
    </row>
    <row r="12" spans="1:8" x14ac:dyDescent="0.25">
      <c r="C12" s="40" t="s">
        <v>336</v>
      </c>
      <c r="D12" s="105">
        <v>0</v>
      </c>
      <c r="E12" s="105">
        <v>0</v>
      </c>
      <c r="F12" s="105">
        <v>0</v>
      </c>
      <c r="G12" s="105">
        <v>0</v>
      </c>
      <c r="H12" s="105">
        <v>0</v>
      </c>
    </row>
    <row r="13" spans="1:8" x14ac:dyDescent="0.25">
      <c r="A13" s="40" t="s">
        <v>205</v>
      </c>
      <c r="B13" s="40" t="s">
        <v>208</v>
      </c>
      <c r="C13" s="40" t="s">
        <v>334</v>
      </c>
      <c r="D13" s="105">
        <v>0</v>
      </c>
      <c r="E13" s="105">
        <v>0</v>
      </c>
      <c r="F13" s="105">
        <v>1</v>
      </c>
      <c r="G13" s="105">
        <v>1</v>
      </c>
      <c r="H13" s="105">
        <v>0</v>
      </c>
    </row>
    <row r="14" spans="1:8" x14ac:dyDescent="0.25">
      <c r="C14" s="40" t="s">
        <v>336</v>
      </c>
      <c r="D14" s="105">
        <v>0</v>
      </c>
      <c r="E14" s="105">
        <v>0</v>
      </c>
      <c r="F14" s="105">
        <v>0.31</v>
      </c>
      <c r="G14" s="105">
        <v>0.31</v>
      </c>
      <c r="H14" s="105">
        <v>0</v>
      </c>
    </row>
    <row r="15" spans="1:8" x14ac:dyDescent="0.25">
      <c r="B15" s="40" t="s">
        <v>209</v>
      </c>
      <c r="C15" s="40" t="s">
        <v>334</v>
      </c>
      <c r="D15" s="105">
        <v>0</v>
      </c>
      <c r="E15" s="105">
        <v>0</v>
      </c>
      <c r="F15" s="105">
        <v>1</v>
      </c>
      <c r="G15" s="105">
        <v>1</v>
      </c>
      <c r="H15" s="105">
        <v>0</v>
      </c>
    </row>
    <row r="16" spans="1:8" x14ac:dyDescent="0.25">
      <c r="C16" s="40" t="s">
        <v>336</v>
      </c>
      <c r="D16" s="105">
        <v>0</v>
      </c>
      <c r="E16" s="105">
        <v>0</v>
      </c>
      <c r="F16" s="105">
        <v>0.14000000000000001</v>
      </c>
      <c r="G16" s="105">
        <v>0.14000000000000001</v>
      </c>
      <c r="H16" s="105">
        <v>0</v>
      </c>
    </row>
    <row r="17" spans="1:8" x14ac:dyDescent="0.25">
      <c r="A17" s="40" t="s">
        <v>170</v>
      </c>
      <c r="B17" s="40" t="s">
        <v>208</v>
      </c>
      <c r="C17" s="40" t="s">
        <v>334</v>
      </c>
      <c r="D17" s="105">
        <v>0</v>
      </c>
      <c r="E17" s="105">
        <v>0</v>
      </c>
      <c r="F17" s="105">
        <v>1</v>
      </c>
      <c r="G17" s="105">
        <v>1</v>
      </c>
      <c r="H17" s="105">
        <v>1</v>
      </c>
    </row>
    <row r="18" spans="1:8" x14ac:dyDescent="0.25">
      <c r="C18" s="40" t="s">
        <v>336</v>
      </c>
      <c r="D18" s="105">
        <v>0</v>
      </c>
      <c r="E18" s="105">
        <v>0</v>
      </c>
      <c r="F18" s="105">
        <v>0.68</v>
      </c>
      <c r="G18" s="105">
        <v>0.68</v>
      </c>
      <c r="H18" s="105">
        <v>0.68</v>
      </c>
    </row>
    <row r="19" spans="1:8" x14ac:dyDescent="0.25">
      <c r="B19" s="40" t="s">
        <v>209</v>
      </c>
      <c r="C19" s="40" t="s">
        <v>334</v>
      </c>
      <c r="D19" s="105">
        <v>0</v>
      </c>
      <c r="E19" s="105">
        <v>0</v>
      </c>
      <c r="F19" s="105">
        <v>1</v>
      </c>
      <c r="G19" s="105">
        <v>1</v>
      </c>
      <c r="H19" s="105">
        <v>1</v>
      </c>
    </row>
    <row r="20" spans="1:8" x14ac:dyDescent="0.25">
      <c r="C20" s="40" t="s">
        <v>336</v>
      </c>
      <c r="D20" s="105">
        <v>0</v>
      </c>
      <c r="E20" s="105">
        <v>0</v>
      </c>
      <c r="F20" s="105">
        <v>0.6</v>
      </c>
      <c r="G20" s="105">
        <v>0.6</v>
      </c>
      <c r="H20" s="105">
        <v>0.6</v>
      </c>
    </row>
    <row r="21" spans="1:8" x14ac:dyDescent="0.25">
      <c r="A21" s="40" t="s">
        <v>175</v>
      </c>
      <c r="B21" s="40" t="s">
        <v>84</v>
      </c>
      <c r="C21" s="40" t="s">
        <v>334</v>
      </c>
      <c r="D21" s="105">
        <v>1</v>
      </c>
      <c r="E21" s="105">
        <v>0</v>
      </c>
      <c r="F21" s="105">
        <v>0</v>
      </c>
      <c r="G21" s="105">
        <v>0</v>
      </c>
      <c r="H21" s="105">
        <v>0</v>
      </c>
    </row>
    <row r="22" spans="1:8" x14ac:dyDescent="0.25">
      <c r="C22" s="40" t="s">
        <v>335</v>
      </c>
      <c r="D22" s="105">
        <v>0.13</v>
      </c>
      <c r="E22" s="105">
        <v>0</v>
      </c>
      <c r="F22" s="105">
        <v>0</v>
      </c>
      <c r="G22" s="105">
        <v>0</v>
      </c>
      <c r="H22" s="105">
        <v>0</v>
      </c>
    </row>
    <row r="23" spans="1:8" x14ac:dyDescent="0.25">
      <c r="A23" s="40" t="s">
        <v>173</v>
      </c>
      <c r="B23" s="40" t="s">
        <v>84</v>
      </c>
      <c r="C23" s="40" t="s">
        <v>334</v>
      </c>
      <c r="D23" s="105">
        <v>1</v>
      </c>
      <c r="E23" s="105">
        <v>0</v>
      </c>
      <c r="F23" s="105">
        <v>0</v>
      </c>
      <c r="G23" s="105">
        <v>0</v>
      </c>
      <c r="H23" s="105">
        <v>0</v>
      </c>
    </row>
    <row r="24" spans="1:8" x14ac:dyDescent="0.25">
      <c r="C24" s="40" t="s">
        <v>335</v>
      </c>
      <c r="D24" s="105">
        <v>0.13</v>
      </c>
      <c r="E24" s="105">
        <v>0</v>
      </c>
      <c r="F24" s="105">
        <v>0</v>
      </c>
      <c r="G24" s="105">
        <v>0</v>
      </c>
      <c r="H24" s="105">
        <v>0</v>
      </c>
    </row>
    <row r="25" spans="1:8" x14ac:dyDescent="0.25">
      <c r="A25" s="40" t="s">
        <v>174</v>
      </c>
      <c r="B25" s="40" t="s">
        <v>84</v>
      </c>
      <c r="C25" s="40" t="s">
        <v>334</v>
      </c>
      <c r="D25" s="105">
        <v>1</v>
      </c>
      <c r="E25" s="105">
        <v>0</v>
      </c>
      <c r="F25" s="105">
        <v>0</v>
      </c>
      <c r="G25" s="105">
        <v>0</v>
      </c>
      <c r="H25" s="105">
        <v>0</v>
      </c>
    </row>
    <row r="26" spans="1:8" x14ac:dyDescent="0.25">
      <c r="C26" s="40" t="s">
        <v>335</v>
      </c>
      <c r="D26" s="105">
        <v>0.13</v>
      </c>
      <c r="E26" s="105">
        <v>0</v>
      </c>
      <c r="F26" s="105">
        <v>0</v>
      </c>
      <c r="G26" s="105">
        <v>0</v>
      </c>
      <c r="H26" s="105">
        <v>0</v>
      </c>
    </row>
    <row r="27" spans="1:8" x14ac:dyDescent="0.25">
      <c r="A27" s="40" t="s">
        <v>197</v>
      </c>
      <c r="B27" s="40" t="s">
        <v>87</v>
      </c>
      <c r="C27" s="40" t="s">
        <v>334</v>
      </c>
      <c r="D27" s="105">
        <v>1</v>
      </c>
      <c r="E27" s="105">
        <v>1</v>
      </c>
      <c r="F27" s="105">
        <v>1</v>
      </c>
      <c r="G27" s="105">
        <v>1</v>
      </c>
      <c r="H27" s="105">
        <v>1</v>
      </c>
    </row>
    <row r="28" spans="1:8" x14ac:dyDescent="0.25">
      <c r="C28" s="40" t="s">
        <v>335</v>
      </c>
      <c r="D28" s="105">
        <v>0</v>
      </c>
      <c r="E28" s="105">
        <v>0</v>
      </c>
      <c r="F28" s="105">
        <v>0</v>
      </c>
      <c r="G28" s="105">
        <v>0</v>
      </c>
      <c r="H28" s="105">
        <v>0</v>
      </c>
    </row>
    <row r="29" spans="1:8" x14ac:dyDescent="0.25">
      <c r="C29" s="40" t="s">
        <v>336</v>
      </c>
      <c r="D29" s="105">
        <v>0</v>
      </c>
      <c r="E29" s="105">
        <v>0</v>
      </c>
      <c r="F29" s="105">
        <v>0</v>
      </c>
      <c r="G29" s="105">
        <v>0</v>
      </c>
      <c r="H29" s="105">
        <v>0</v>
      </c>
    </row>
    <row r="30" spans="1:8" x14ac:dyDescent="0.25">
      <c r="A30" s="40" t="s">
        <v>198</v>
      </c>
      <c r="B30" s="40" t="s">
        <v>87</v>
      </c>
      <c r="C30" s="40" t="s">
        <v>334</v>
      </c>
      <c r="D30" s="105">
        <v>1</v>
      </c>
      <c r="E30" s="105">
        <v>1</v>
      </c>
      <c r="F30" s="105">
        <v>1</v>
      </c>
      <c r="G30" s="105">
        <v>1</v>
      </c>
      <c r="H30" s="105">
        <v>1</v>
      </c>
    </row>
    <row r="31" spans="1:8" x14ac:dyDescent="0.25">
      <c r="C31" s="40" t="s">
        <v>335</v>
      </c>
      <c r="D31" s="105">
        <v>0</v>
      </c>
      <c r="E31" s="105">
        <v>0</v>
      </c>
      <c r="F31" s="105">
        <v>0</v>
      </c>
      <c r="G31" s="105">
        <v>0</v>
      </c>
      <c r="H31" s="105">
        <v>0</v>
      </c>
    </row>
    <row r="32" spans="1:8" x14ac:dyDescent="0.25">
      <c r="C32" s="40" t="s">
        <v>336</v>
      </c>
      <c r="D32" s="105">
        <v>0</v>
      </c>
      <c r="E32" s="105">
        <v>0</v>
      </c>
      <c r="F32" s="105">
        <v>0</v>
      </c>
      <c r="G32" s="105">
        <v>0</v>
      </c>
      <c r="H32" s="105">
        <v>0</v>
      </c>
    </row>
    <row r="33" spans="1:8" x14ac:dyDescent="0.25">
      <c r="A33" s="40" t="s">
        <v>196</v>
      </c>
      <c r="B33" s="40" t="s">
        <v>87</v>
      </c>
      <c r="C33" s="40" t="s">
        <v>334</v>
      </c>
      <c r="D33" s="105">
        <v>1</v>
      </c>
      <c r="E33" s="105">
        <v>1</v>
      </c>
      <c r="F33" s="105">
        <v>1</v>
      </c>
      <c r="G33" s="105">
        <v>1</v>
      </c>
      <c r="H33" s="105">
        <v>1</v>
      </c>
    </row>
    <row r="34" spans="1:8" x14ac:dyDescent="0.25">
      <c r="C34" s="40" t="s">
        <v>335</v>
      </c>
      <c r="D34" s="105">
        <v>0</v>
      </c>
      <c r="E34" s="105">
        <v>0</v>
      </c>
      <c r="F34" s="105">
        <v>0</v>
      </c>
      <c r="G34" s="105">
        <v>0</v>
      </c>
      <c r="H34" s="105">
        <v>0</v>
      </c>
    </row>
    <row r="35" spans="1:8" x14ac:dyDescent="0.25">
      <c r="C35" s="40" t="s">
        <v>336</v>
      </c>
      <c r="D35" s="105">
        <v>0</v>
      </c>
      <c r="E35" s="105">
        <v>0</v>
      </c>
      <c r="F35" s="105">
        <v>0</v>
      </c>
      <c r="G35" s="105">
        <v>0</v>
      </c>
      <c r="H35" s="105">
        <v>0</v>
      </c>
    </row>
    <row r="36" spans="1:8" x14ac:dyDescent="0.25">
      <c r="A36" s="40" t="s">
        <v>195</v>
      </c>
      <c r="B36" s="40" t="s">
        <v>87</v>
      </c>
      <c r="C36" s="40" t="s">
        <v>334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C37" s="40" t="s">
        <v>335</v>
      </c>
      <c r="D37" s="105">
        <v>0</v>
      </c>
      <c r="E37" s="105">
        <v>0</v>
      </c>
      <c r="F37" s="105">
        <v>0</v>
      </c>
      <c r="G37" s="105">
        <v>0</v>
      </c>
      <c r="H37" s="105">
        <v>0</v>
      </c>
    </row>
    <row r="38" spans="1:8" x14ac:dyDescent="0.25">
      <c r="C38" s="40" t="s">
        <v>336</v>
      </c>
      <c r="D38" s="105">
        <v>0</v>
      </c>
      <c r="E38" s="105">
        <v>0</v>
      </c>
      <c r="F38" s="105">
        <v>0</v>
      </c>
      <c r="G38" s="105">
        <v>0</v>
      </c>
      <c r="H38" s="105">
        <v>0</v>
      </c>
    </row>
    <row r="39" spans="1:8" x14ac:dyDescent="0.25">
      <c r="A39" s="40" t="s">
        <v>194</v>
      </c>
      <c r="B39" s="40" t="s">
        <v>87</v>
      </c>
      <c r="C39" s="40" t="s">
        <v>334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C40" s="40" t="s">
        <v>335</v>
      </c>
      <c r="D40" s="105">
        <v>0</v>
      </c>
      <c r="E40" s="105">
        <v>0</v>
      </c>
      <c r="F40" s="105">
        <v>0</v>
      </c>
      <c r="G40" s="105">
        <v>0</v>
      </c>
      <c r="H40" s="105">
        <v>0</v>
      </c>
    </row>
    <row r="41" spans="1:8" x14ac:dyDescent="0.25">
      <c r="C41" s="40" t="s">
        <v>336</v>
      </c>
      <c r="D41" s="105">
        <v>0</v>
      </c>
      <c r="E41" s="105">
        <v>0</v>
      </c>
      <c r="F41" s="105">
        <v>0</v>
      </c>
      <c r="G41" s="105">
        <v>0</v>
      </c>
      <c r="H41" s="105">
        <v>0</v>
      </c>
    </row>
    <row r="42" spans="1:8" x14ac:dyDescent="0.25">
      <c r="A42" s="40" t="s">
        <v>200</v>
      </c>
      <c r="B42" s="40" t="s">
        <v>87</v>
      </c>
      <c r="C42" s="40" t="s">
        <v>334</v>
      </c>
      <c r="D42" s="105">
        <v>0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C43" s="40" t="s">
        <v>335</v>
      </c>
      <c r="D43" s="105">
        <v>0</v>
      </c>
      <c r="E43" s="105">
        <v>0</v>
      </c>
      <c r="F43" s="105">
        <v>0</v>
      </c>
      <c r="G43" s="105">
        <v>0</v>
      </c>
      <c r="H43" s="105">
        <v>0</v>
      </c>
    </row>
    <row r="44" spans="1:8" x14ac:dyDescent="0.25">
      <c r="C44" s="40" t="s">
        <v>336</v>
      </c>
      <c r="D44" s="105">
        <v>0.09</v>
      </c>
      <c r="E44" s="105">
        <v>0.09</v>
      </c>
      <c r="F44" s="105">
        <v>0.09</v>
      </c>
      <c r="G44" s="105">
        <v>0.09</v>
      </c>
      <c r="H44" s="105">
        <v>0.09</v>
      </c>
    </row>
    <row r="45" spans="1:8" x14ac:dyDescent="0.25">
      <c r="B45" s="40" t="s">
        <v>88</v>
      </c>
      <c r="C45" s="40" t="s">
        <v>334</v>
      </c>
      <c r="D45" s="105">
        <v>0</v>
      </c>
      <c r="E45" s="105">
        <v>1</v>
      </c>
      <c r="F45" s="105">
        <v>1</v>
      </c>
      <c r="G45" s="105">
        <v>1</v>
      </c>
      <c r="H45" s="105">
        <v>1</v>
      </c>
    </row>
    <row r="46" spans="1:8" x14ac:dyDescent="0.25">
      <c r="C46" s="40" t="s">
        <v>335</v>
      </c>
      <c r="D46" s="105">
        <v>0</v>
      </c>
      <c r="E46" s="105">
        <v>0</v>
      </c>
      <c r="F46" s="105">
        <v>0</v>
      </c>
      <c r="G46" s="105">
        <v>0</v>
      </c>
      <c r="H46" s="105">
        <v>0</v>
      </c>
    </row>
    <row r="47" spans="1:8" x14ac:dyDescent="0.25">
      <c r="C47" s="40" t="s">
        <v>336</v>
      </c>
      <c r="D47" s="105">
        <v>0</v>
      </c>
      <c r="E47" s="105">
        <v>0</v>
      </c>
      <c r="F47" s="105">
        <v>0</v>
      </c>
      <c r="G47" s="105">
        <v>0</v>
      </c>
      <c r="H47" s="105">
        <v>0</v>
      </c>
    </row>
    <row r="48" spans="1:8" x14ac:dyDescent="0.25">
      <c r="A48" s="40" t="s">
        <v>191</v>
      </c>
      <c r="B48" s="40" t="s">
        <v>87</v>
      </c>
      <c r="C48" s="40" t="s">
        <v>334</v>
      </c>
      <c r="D48" s="105">
        <v>1</v>
      </c>
      <c r="E48" s="105">
        <v>1</v>
      </c>
      <c r="F48" s="105">
        <v>1</v>
      </c>
      <c r="G48" s="105">
        <v>1</v>
      </c>
      <c r="H48" s="105">
        <v>1</v>
      </c>
    </row>
    <row r="49" spans="1:8" x14ac:dyDescent="0.25">
      <c r="C49" s="40" t="s">
        <v>335</v>
      </c>
      <c r="D49" s="105">
        <v>0.69</v>
      </c>
      <c r="E49" s="105">
        <v>0.69</v>
      </c>
      <c r="F49" s="105">
        <v>0.69</v>
      </c>
      <c r="G49" s="105">
        <v>0.69</v>
      </c>
      <c r="H49" s="105">
        <v>0.69</v>
      </c>
    </row>
    <row r="50" spans="1:8" x14ac:dyDescent="0.25">
      <c r="A50" s="40" t="s">
        <v>199</v>
      </c>
      <c r="B50" s="40" t="s">
        <v>87</v>
      </c>
      <c r="C50" s="40" t="s">
        <v>334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1:8" x14ac:dyDescent="0.25">
      <c r="C51" s="40" t="s">
        <v>335</v>
      </c>
      <c r="D51" s="105">
        <v>0.76</v>
      </c>
      <c r="E51" s="105">
        <v>0.76</v>
      </c>
      <c r="F51" s="105">
        <v>0.76</v>
      </c>
      <c r="G51" s="105">
        <v>0.76</v>
      </c>
      <c r="H51" s="105">
        <v>0.76</v>
      </c>
    </row>
    <row r="52" spans="1:8" x14ac:dyDescent="0.25">
      <c r="A52" s="40" t="s">
        <v>184</v>
      </c>
      <c r="B52" s="40" t="s">
        <v>82</v>
      </c>
      <c r="C52" s="40" t="s">
        <v>334</v>
      </c>
      <c r="D52" s="105">
        <v>1</v>
      </c>
      <c r="E52" s="105">
        <v>0</v>
      </c>
      <c r="F52" s="105">
        <v>0</v>
      </c>
      <c r="G52" s="105">
        <v>0</v>
      </c>
      <c r="H52" s="105">
        <v>0</v>
      </c>
    </row>
    <row r="53" spans="1:8" x14ac:dyDescent="0.25">
      <c r="C53" s="40" t="s">
        <v>335</v>
      </c>
      <c r="D53" s="105">
        <v>0.51</v>
      </c>
      <c r="E53" s="105">
        <v>0</v>
      </c>
      <c r="F53" s="105">
        <v>0</v>
      </c>
      <c r="G53" s="105">
        <v>0</v>
      </c>
      <c r="H53" s="105">
        <v>0</v>
      </c>
    </row>
    <row r="55" spans="1:8" s="108" customFormat="1" ht="13" x14ac:dyDescent="0.3">
      <c r="A55" s="111" t="s">
        <v>331</v>
      </c>
      <c r="B55" s="112"/>
      <c r="C55" s="112"/>
    </row>
    <row r="56" spans="1:8" ht="13" x14ac:dyDescent="0.3">
      <c r="A56" s="30" t="s">
        <v>160</v>
      </c>
      <c r="B56" s="30" t="s">
        <v>333</v>
      </c>
      <c r="C56" s="97" t="s">
        <v>11</v>
      </c>
      <c r="D56" s="30" t="s">
        <v>109</v>
      </c>
      <c r="E56" s="30" t="s">
        <v>96</v>
      </c>
      <c r="F56" s="30" t="s">
        <v>97</v>
      </c>
      <c r="G56" s="30" t="s">
        <v>98</v>
      </c>
      <c r="H56" s="30" t="s">
        <v>99</v>
      </c>
    </row>
    <row r="57" spans="1:8" x14ac:dyDescent="0.25">
      <c r="A57" s="40" t="s">
        <v>193</v>
      </c>
      <c r="B57" s="40" t="s">
        <v>87</v>
      </c>
      <c r="C57" s="40" t="s">
        <v>334</v>
      </c>
      <c r="D57" s="105">
        <f>IF($C2="Affected fraction",D2,IF(D2=1,1,D2*0.9))</f>
        <v>0</v>
      </c>
      <c r="E57" s="105">
        <f t="shared" ref="E57:H57" si="0">IF($C2="Affected fraction",E2,IF(E2=1,1,E2*0.9))</f>
        <v>0</v>
      </c>
      <c r="F57" s="105">
        <f t="shared" si="0"/>
        <v>1</v>
      </c>
      <c r="G57" s="105">
        <f t="shared" si="0"/>
        <v>1</v>
      </c>
      <c r="H57" s="105">
        <f t="shared" si="0"/>
        <v>1</v>
      </c>
    </row>
    <row r="58" spans="1:8" x14ac:dyDescent="0.25">
      <c r="C58" s="40" t="s">
        <v>335</v>
      </c>
      <c r="D58" s="105">
        <f t="shared" ref="D58:E58" si="1">IF($C3="Affected fraction",D3,IF(D3=1,1,D3*0.9))</f>
        <v>0</v>
      </c>
      <c r="E58" s="105">
        <f t="shared" si="1"/>
        <v>0</v>
      </c>
      <c r="F58" s="105">
        <v>0.02</v>
      </c>
      <c r="G58" s="105">
        <v>0.02</v>
      </c>
      <c r="H58" s="105">
        <v>0.02</v>
      </c>
    </row>
    <row r="59" spans="1:8" x14ac:dyDescent="0.25">
      <c r="C59" s="40" t="s">
        <v>336</v>
      </c>
      <c r="D59" s="105">
        <f t="shared" ref="D59:E59" si="2">IF($C4="Affected fraction",D4,IF(D4=1,1,D4*0.9))</f>
        <v>0</v>
      </c>
      <c r="E59" s="105">
        <f t="shared" si="2"/>
        <v>0</v>
      </c>
      <c r="F59" s="105">
        <v>0.13</v>
      </c>
      <c r="G59" s="105">
        <v>0.13</v>
      </c>
      <c r="H59" s="105">
        <v>0.13</v>
      </c>
    </row>
    <row r="60" spans="1:8" x14ac:dyDescent="0.25">
      <c r="A60" s="40" t="s">
        <v>192</v>
      </c>
      <c r="B60" s="40" t="s">
        <v>208</v>
      </c>
      <c r="C60" s="40" t="s">
        <v>334</v>
      </c>
      <c r="D60" s="105">
        <v>0</v>
      </c>
      <c r="E60" s="105">
        <v>0</v>
      </c>
      <c r="F60" s="105">
        <v>1</v>
      </c>
      <c r="G60" s="105">
        <v>1</v>
      </c>
      <c r="H60" s="105">
        <v>0</v>
      </c>
    </row>
    <row r="61" spans="1:8" x14ac:dyDescent="0.25">
      <c r="C61" s="40" t="s">
        <v>336</v>
      </c>
      <c r="D61" s="105">
        <v>0</v>
      </c>
      <c r="E61" s="105">
        <v>0</v>
      </c>
      <c r="F61" s="105">
        <v>0</v>
      </c>
      <c r="G61" s="105">
        <v>0</v>
      </c>
      <c r="H61" s="105">
        <v>0</v>
      </c>
    </row>
    <row r="62" spans="1:8" x14ac:dyDescent="0.25">
      <c r="B62" s="40" t="s">
        <v>209</v>
      </c>
      <c r="C62" s="40" t="s">
        <v>334</v>
      </c>
      <c r="D62" s="105">
        <v>0</v>
      </c>
      <c r="E62" s="105">
        <v>0</v>
      </c>
      <c r="F62" s="105">
        <v>1</v>
      </c>
      <c r="G62" s="105">
        <v>1</v>
      </c>
      <c r="H62" s="105">
        <v>0</v>
      </c>
    </row>
    <row r="63" spans="1:8" x14ac:dyDescent="0.25">
      <c r="C63" s="40" t="s">
        <v>336</v>
      </c>
      <c r="D63" s="105">
        <v>0</v>
      </c>
      <c r="E63" s="105">
        <v>0</v>
      </c>
      <c r="F63" s="105">
        <v>0</v>
      </c>
      <c r="G63" s="105">
        <v>0</v>
      </c>
      <c r="H63" s="105">
        <v>0</v>
      </c>
    </row>
    <row r="64" spans="1:8" x14ac:dyDescent="0.25">
      <c r="A64" s="40" t="s">
        <v>185</v>
      </c>
      <c r="B64" s="40" t="s">
        <v>208</v>
      </c>
      <c r="C64" s="40" t="s">
        <v>334</v>
      </c>
      <c r="D64" s="105">
        <v>0</v>
      </c>
      <c r="E64" s="105">
        <v>0</v>
      </c>
      <c r="F64" s="105">
        <v>1</v>
      </c>
      <c r="G64" s="105">
        <v>1</v>
      </c>
      <c r="H64" s="105">
        <v>0</v>
      </c>
    </row>
    <row r="65" spans="1:8" x14ac:dyDescent="0.25">
      <c r="C65" s="40" t="s">
        <v>336</v>
      </c>
      <c r="D65" s="105">
        <v>0</v>
      </c>
      <c r="E65" s="105">
        <v>0</v>
      </c>
      <c r="F65" s="105">
        <v>0</v>
      </c>
      <c r="G65" s="105">
        <v>0</v>
      </c>
      <c r="H65" s="105">
        <v>0</v>
      </c>
    </row>
    <row r="66" spans="1:8" x14ac:dyDescent="0.25">
      <c r="B66" s="40" t="s">
        <v>209</v>
      </c>
      <c r="C66" s="40" t="s">
        <v>334</v>
      </c>
      <c r="D66" s="105">
        <v>0</v>
      </c>
      <c r="E66" s="105">
        <v>0</v>
      </c>
      <c r="F66" s="105">
        <v>1</v>
      </c>
      <c r="G66" s="105">
        <v>1</v>
      </c>
      <c r="H66" s="105">
        <v>0</v>
      </c>
    </row>
    <row r="67" spans="1:8" x14ac:dyDescent="0.25">
      <c r="C67" s="40" t="s">
        <v>336</v>
      </c>
      <c r="D67" s="105">
        <v>0</v>
      </c>
      <c r="E67" s="105">
        <v>0</v>
      </c>
      <c r="F67" s="105">
        <v>0</v>
      </c>
      <c r="G67" s="105">
        <v>0</v>
      </c>
      <c r="H67" s="105">
        <v>0</v>
      </c>
    </row>
    <row r="68" spans="1:8" x14ac:dyDescent="0.25">
      <c r="A68" s="40" t="s">
        <v>205</v>
      </c>
      <c r="B68" s="40" t="s">
        <v>208</v>
      </c>
      <c r="C68" s="40" t="s">
        <v>334</v>
      </c>
      <c r="D68" s="105">
        <v>0</v>
      </c>
      <c r="E68" s="105">
        <v>0</v>
      </c>
      <c r="F68" s="105">
        <v>1</v>
      </c>
      <c r="G68" s="105">
        <v>1</v>
      </c>
      <c r="H68" s="105">
        <v>0</v>
      </c>
    </row>
    <row r="69" spans="1:8" x14ac:dyDescent="0.25">
      <c r="C69" s="40" t="s">
        <v>336</v>
      </c>
      <c r="D69" s="105">
        <f t="shared" ref="D69:H69" si="3">IF($C14="Affected fraction",D14,IF(D14=1,1,D14*0.9))</f>
        <v>0</v>
      </c>
      <c r="E69" s="105">
        <f>IF($C14="Affected fraction",E14,IF(E14=1,1,E14*0.9))</f>
        <v>0</v>
      </c>
      <c r="F69" s="105">
        <v>0.14000000000000001</v>
      </c>
      <c r="G69" s="105">
        <v>0.14000000000000001</v>
      </c>
      <c r="H69" s="105">
        <f t="shared" si="3"/>
        <v>0</v>
      </c>
    </row>
    <row r="70" spans="1:8" x14ac:dyDescent="0.25">
      <c r="B70" s="40" t="s">
        <v>209</v>
      </c>
      <c r="C70" s="40" t="s">
        <v>334</v>
      </c>
      <c r="D70" s="105">
        <f t="shared" ref="D70:H70" si="4">IF($C15="Affected fraction",D15,IF(D15=1,1,D15*0.9))</f>
        <v>0</v>
      </c>
      <c r="E70" s="105">
        <f t="shared" si="4"/>
        <v>0</v>
      </c>
      <c r="F70" s="105">
        <f t="shared" si="4"/>
        <v>1</v>
      </c>
      <c r="G70" s="105">
        <f t="shared" si="4"/>
        <v>1</v>
      </c>
      <c r="H70" s="105">
        <f t="shared" si="4"/>
        <v>0</v>
      </c>
    </row>
    <row r="71" spans="1:8" x14ac:dyDescent="0.25">
      <c r="C71" s="40" t="s">
        <v>336</v>
      </c>
      <c r="D71" s="105">
        <f t="shared" ref="D71:H71" si="5">IF($C16="Affected fraction",D16,IF(D16=1,1,D16*0.9))</f>
        <v>0</v>
      </c>
      <c r="E71" s="105">
        <f t="shared" si="5"/>
        <v>0</v>
      </c>
      <c r="F71" s="105">
        <v>7.0000000000000007E-2</v>
      </c>
      <c r="G71" s="105">
        <v>7.0000000000000007E-2</v>
      </c>
      <c r="H71" s="105">
        <f t="shared" si="5"/>
        <v>0</v>
      </c>
    </row>
    <row r="72" spans="1:8" x14ac:dyDescent="0.25">
      <c r="A72" s="40" t="s">
        <v>170</v>
      </c>
      <c r="B72" s="40" t="s">
        <v>208</v>
      </c>
      <c r="C72" s="40" t="s">
        <v>334</v>
      </c>
      <c r="D72" s="105">
        <f t="shared" ref="D72:H72" si="6">IF($C17="Affected fraction",D17,IF(D17=1,1,D17*0.9))</f>
        <v>0</v>
      </c>
      <c r="E72" s="105">
        <f t="shared" si="6"/>
        <v>0</v>
      </c>
      <c r="F72" s="105">
        <f t="shared" si="6"/>
        <v>1</v>
      </c>
      <c r="G72" s="105">
        <f t="shared" si="6"/>
        <v>1</v>
      </c>
      <c r="H72" s="105">
        <f t="shared" si="6"/>
        <v>1</v>
      </c>
    </row>
    <row r="73" spans="1:8" x14ac:dyDescent="0.25">
      <c r="C73" s="40" t="s">
        <v>336</v>
      </c>
      <c r="D73" s="105">
        <f t="shared" ref="D73:E73" si="7">IF($C18="Affected fraction",D18,IF(D18=1,1,D18*0.9))</f>
        <v>0</v>
      </c>
      <c r="E73" s="105">
        <f t="shared" si="7"/>
        <v>0</v>
      </c>
      <c r="F73" s="105">
        <v>0.39</v>
      </c>
      <c r="G73" s="105">
        <v>0.39</v>
      </c>
      <c r="H73" s="105">
        <v>0.39</v>
      </c>
    </row>
    <row r="74" spans="1:8" x14ac:dyDescent="0.25">
      <c r="B74" s="40" t="s">
        <v>209</v>
      </c>
      <c r="C74" s="40" t="s">
        <v>334</v>
      </c>
      <c r="D74" s="105">
        <f t="shared" ref="D74:G74" si="8">IF($C19="Affected fraction",D19,IF(D19=1,1,D19*0.9))</f>
        <v>0</v>
      </c>
      <c r="E74" s="105">
        <f t="shared" si="8"/>
        <v>0</v>
      </c>
      <c r="F74" s="105">
        <f t="shared" si="8"/>
        <v>1</v>
      </c>
      <c r="G74" s="105">
        <f t="shared" si="8"/>
        <v>1</v>
      </c>
      <c r="H74" s="105">
        <f t="shared" ref="H74" si="9">IF($C19="Affected fraction",H19,IF(H19=1,1,H19*0.9))</f>
        <v>1</v>
      </c>
    </row>
    <row r="75" spans="1:8" x14ac:dyDescent="0.25">
      <c r="C75" s="40" t="s">
        <v>336</v>
      </c>
      <c r="D75" s="105">
        <f t="shared" ref="D75:E75" si="10">IF($C20="Affected fraction",D20,IF(D20=1,1,D20*0.9))</f>
        <v>0</v>
      </c>
      <c r="E75" s="105">
        <f t="shared" si="10"/>
        <v>0</v>
      </c>
      <c r="F75" s="105">
        <v>0.32</v>
      </c>
      <c r="G75" s="105">
        <v>0.32</v>
      </c>
      <c r="H75" s="105">
        <v>0.32</v>
      </c>
    </row>
    <row r="76" spans="1:8" x14ac:dyDescent="0.25">
      <c r="A76" s="40" t="s">
        <v>175</v>
      </c>
      <c r="B76" s="40" t="s">
        <v>84</v>
      </c>
      <c r="C76" s="40" t="s">
        <v>334</v>
      </c>
      <c r="D76" s="105">
        <f t="shared" ref="D76:H76" si="11">IF($C21="Affected fraction",D21,IF(D21=1,1,D21*0.9))</f>
        <v>1</v>
      </c>
      <c r="E76" s="105">
        <f t="shared" si="11"/>
        <v>0</v>
      </c>
      <c r="F76" s="105">
        <f t="shared" si="11"/>
        <v>0</v>
      </c>
      <c r="G76" s="105">
        <f t="shared" si="11"/>
        <v>0</v>
      </c>
      <c r="H76" s="105">
        <f t="shared" si="11"/>
        <v>0</v>
      </c>
    </row>
    <row r="77" spans="1:8" x14ac:dyDescent="0.25">
      <c r="C77" s="40" t="s">
        <v>335</v>
      </c>
      <c r="D77" s="105">
        <v>0.11</v>
      </c>
      <c r="E77" s="105">
        <f t="shared" ref="E77:H77" si="12">IF($C22="Affected fraction",E22,IF(E22=1,1,E22*0.9))</f>
        <v>0</v>
      </c>
      <c r="F77" s="105">
        <f t="shared" si="12"/>
        <v>0</v>
      </c>
      <c r="G77" s="105">
        <f t="shared" si="12"/>
        <v>0</v>
      </c>
      <c r="H77" s="105">
        <f t="shared" si="12"/>
        <v>0</v>
      </c>
    </row>
    <row r="78" spans="1:8" x14ac:dyDescent="0.25">
      <c r="A78" s="40" t="s">
        <v>173</v>
      </c>
      <c r="B78" s="40" t="s">
        <v>84</v>
      </c>
      <c r="C78" s="40" t="s">
        <v>334</v>
      </c>
      <c r="D78" s="105">
        <f t="shared" ref="D78:H78" si="13">IF($C23="Affected fraction",D23,IF(D23=1,1,D23*0.9))</f>
        <v>1</v>
      </c>
      <c r="E78" s="105">
        <f t="shared" si="13"/>
        <v>0</v>
      </c>
      <c r="F78" s="105">
        <f t="shared" si="13"/>
        <v>0</v>
      </c>
      <c r="G78" s="105">
        <f t="shared" si="13"/>
        <v>0</v>
      </c>
      <c r="H78" s="105">
        <f t="shared" si="13"/>
        <v>0</v>
      </c>
    </row>
    <row r="79" spans="1:8" x14ac:dyDescent="0.25">
      <c r="C79" s="40" t="s">
        <v>335</v>
      </c>
      <c r="D79" s="105">
        <v>0.11</v>
      </c>
      <c r="E79" s="105">
        <f t="shared" ref="E79:H79" si="14">IF($C24="Affected fraction",E24,IF(E24=1,1,E24*0.9))</f>
        <v>0</v>
      </c>
      <c r="F79" s="105">
        <f t="shared" si="14"/>
        <v>0</v>
      </c>
      <c r="G79" s="105">
        <f t="shared" si="14"/>
        <v>0</v>
      </c>
      <c r="H79" s="105">
        <f t="shared" si="14"/>
        <v>0</v>
      </c>
    </row>
    <row r="80" spans="1:8" x14ac:dyDescent="0.25">
      <c r="A80" s="40" t="s">
        <v>174</v>
      </c>
      <c r="B80" s="40" t="s">
        <v>84</v>
      </c>
      <c r="C80" s="40" t="s">
        <v>334</v>
      </c>
      <c r="D80" s="105">
        <f t="shared" ref="D80:H80" si="15">IF($C25="Affected fraction",D25,IF(D25=1,1,D25*0.9))</f>
        <v>1</v>
      </c>
      <c r="E80" s="105">
        <f t="shared" si="15"/>
        <v>0</v>
      </c>
      <c r="F80" s="105">
        <f t="shared" si="15"/>
        <v>0</v>
      </c>
      <c r="G80" s="105">
        <f t="shared" si="15"/>
        <v>0</v>
      </c>
      <c r="H80" s="105">
        <f t="shared" si="15"/>
        <v>0</v>
      </c>
    </row>
    <row r="81" spans="1:8" x14ac:dyDescent="0.25">
      <c r="C81" s="40" t="s">
        <v>335</v>
      </c>
      <c r="D81" s="105">
        <v>0.11</v>
      </c>
      <c r="E81" s="105">
        <f t="shared" ref="E81:H81" si="16">IF($C26="Affected fraction",E26,IF(E26=1,1,E26*0.9))</f>
        <v>0</v>
      </c>
      <c r="F81" s="105">
        <f t="shared" si="16"/>
        <v>0</v>
      </c>
      <c r="G81" s="105">
        <f t="shared" si="16"/>
        <v>0</v>
      </c>
      <c r="H81" s="105">
        <f t="shared" si="16"/>
        <v>0</v>
      </c>
    </row>
    <row r="82" spans="1:8" x14ac:dyDescent="0.25">
      <c r="A82" s="40" t="s">
        <v>197</v>
      </c>
      <c r="B82" s="40" t="s">
        <v>87</v>
      </c>
      <c r="C82" s="40" t="s">
        <v>334</v>
      </c>
      <c r="D82" s="105">
        <v>1</v>
      </c>
      <c r="E82" s="105">
        <v>1</v>
      </c>
      <c r="F82" s="105">
        <v>1</v>
      </c>
      <c r="G82" s="105">
        <v>1</v>
      </c>
      <c r="H82" s="105">
        <v>1</v>
      </c>
    </row>
    <row r="83" spans="1:8" x14ac:dyDescent="0.25">
      <c r="C83" s="40" t="s">
        <v>335</v>
      </c>
      <c r="D83" s="105">
        <v>0</v>
      </c>
      <c r="E83" s="105">
        <v>0</v>
      </c>
      <c r="F83" s="105">
        <v>0</v>
      </c>
      <c r="G83" s="105">
        <v>0</v>
      </c>
      <c r="H83" s="105">
        <v>0</v>
      </c>
    </row>
    <row r="84" spans="1:8" x14ac:dyDescent="0.25">
      <c r="C84" s="40" t="s">
        <v>336</v>
      </c>
      <c r="D84" s="105">
        <v>0</v>
      </c>
      <c r="E84" s="105">
        <v>0</v>
      </c>
      <c r="F84" s="105">
        <v>0</v>
      </c>
      <c r="G84" s="105">
        <v>0</v>
      </c>
      <c r="H84" s="105">
        <v>0</v>
      </c>
    </row>
    <row r="85" spans="1:8" x14ac:dyDescent="0.25">
      <c r="A85" s="40" t="s">
        <v>198</v>
      </c>
      <c r="B85" s="40" t="s">
        <v>87</v>
      </c>
      <c r="C85" s="40" t="s">
        <v>334</v>
      </c>
      <c r="D85" s="105">
        <v>1</v>
      </c>
      <c r="E85" s="105">
        <v>1</v>
      </c>
      <c r="F85" s="105">
        <v>1</v>
      </c>
      <c r="G85" s="105">
        <v>1</v>
      </c>
      <c r="H85" s="105">
        <v>1</v>
      </c>
    </row>
    <row r="86" spans="1:8" x14ac:dyDescent="0.25">
      <c r="C86" s="40" t="s">
        <v>335</v>
      </c>
      <c r="D86" s="105">
        <v>0</v>
      </c>
      <c r="E86" s="105">
        <v>0</v>
      </c>
      <c r="F86" s="105">
        <v>0</v>
      </c>
      <c r="G86" s="105">
        <v>0</v>
      </c>
      <c r="H86" s="105">
        <v>0</v>
      </c>
    </row>
    <row r="87" spans="1:8" x14ac:dyDescent="0.25">
      <c r="C87" s="40" t="s">
        <v>336</v>
      </c>
      <c r="D87" s="105">
        <v>0</v>
      </c>
      <c r="E87" s="105">
        <v>0</v>
      </c>
      <c r="F87" s="105">
        <v>0</v>
      </c>
      <c r="G87" s="105">
        <v>0</v>
      </c>
      <c r="H87" s="105">
        <v>0</v>
      </c>
    </row>
    <row r="88" spans="1:8" x14ac:dyDescent="0.25">
      <c r="A88" s="40" t="s">
        <v>196</v>
      </c>
      <c r="B88" s="40" t="s">
        <v>87</v>
      </c>
      <c r="C88" s="40" t="s">
        <v>334</v>
      </c>
      <c r="D88" s="105">
        <v>1</v>
      </c>
      <c r="E88" s="105">
        <v>1</v>
      </c>
      <c r="F88" s="105">
        <v>1</v>
      </c>
      <c r="G88" s="105">
        <v>1</v>
      </c>
      <c r="H88" s="105">
        <v>1</v>
      </c>
    </row>
    <row r="89" spans="1:8" x14ac:dyDescent="0.25">
      <c r="C89" s="40" t="s">
        <v>335</v>
      </c>
      <c r="D89" s="105">
        <v>0</v>
      </c>
      <c r="E89" s="105">
        <v>0</v>
      </c>
      <c r="F89" s="105">
        <v>0</v>
      </c>
      <c r="G89" s="105">
        <v>0</v>
      </c>
      <c r="H89" s="105">
        <v>0</v>
      </c>
    </row>
    <row r="90" spans="1:8" x14ac:dyDescent="0.25">
      <c r="C90" s="40" t="s">
        <v>336</v>
      </c>
      <c r="D90" s="105">
        <v>0</v>
      </c>
      <c r="E90" s="105">
        <v>0</v>
      </c>
      <c r="F90" s="105">
        <v>0</v>
      </c>
      <c r="G90" s="105">
        <v>0</v>
      </c>
      <c r="H90" s="105">
        <v>0</v>
      </c>
    </row>
    <row r="91" spans="1:8" x14ac:dyDescent="0.25">
      <c r="A91" s="40" t="s">
        <v>195</v>
      </c>
      <c r="B91" s="40" t="s">
        <v>87</v>
      </c>
      <c r="C91" s="40" t="s">
        <v>334</v>
      </c>
      <c r="D91" s="105">
        <v>1</v>
      </c>
      <c r="E91" s="105">
        <v>1</v>
      </c>
      <c r="F91" s="105">
        <v>1</v>
      </c>
      <c r="G91" s="105">
        <v>1</v>
      </c>
      <c r="H91" s="105">
        <v>1</v>
      </c>
    </row>
    <row r="92" spans="1:8" x14ac:dyDescent="0.25">
      <c r="C92" s="40" t="s">
        <v>335</v>
      </c>
      <c r="D92" s="105">
        <v>0</v>
      </c>
      <c r="E92" s="105">
        <v>0</v>
      </c>
      <c r="F92" s="105">
        <v>0</v>
      </c>
      <c r="G92" s="105">
        <v>0</v>
      </c>
      <c r="H92" s="105">
        <v>0</v>
      </c>
    </row>
    <row r="93" spans="1:8" x14ac:dyDescent="0.25">
      <c r="C93" s="40" t="s">
        <v>336</v>
      </c>
      <c r="D93" s="105">
        <v>0</v>
      </c>
      <c r="E93" s="105">
        <v>0</v>
      </c>
      <c r="F93" s="105">
        <v>0</v>
      </c>
      <c r="G93" s="105">
        <v>0</v>
      </c>
      <c r="H93" s="105">
        <v>0</v>
      </c>
    </row>
    <row r="94" spans="1:8" x14ac:dyDescent="0.25">
      <c r="A94" s="40" t="s">
        <v>194</v>
      </c>
      <c r="B94" s="40" t="s">
        <v>87</v>
      </c>
      <c r="C94" s="40" t="s">
        <v>334</v>
      </c>
      <c r="D94" s="105">
        <v>1</v>
      </c>
      <c r="E94" s="105">
        <v>1</v>
      </c>
      <c r="F94" s="105">
        <v>1</v>
      </c>
      <c r="G94" s="105">
        <v>1</v>
      </c>
      <c r="H94" s="105">
        <v>1</v>
      </c>
    </row>
    <row r="95" spans="1:8" x14ac:dyDescent="0.25">
      <c r="C95" s="40" t="s">
        <v>335</v>
      </c>
      <c r="D95" s="105">
        <v>0</v>
      </c>
      <c r="E95" s="105">
        <v>0</v>
      </c>
      <c r="F95" s="105">
        <v>0</v>
      </c>
      <c r="G95" s="105">
        <v>0</v>
      </c>
      <c r="H95" s="105">
        <v>0</v>
      </c>
    </row>
    <row r="96" spans="1:8" x14ac:dyDescent="0.25">
      <c r="C96" s="40" t="s">
        <v>336</v>
      </c>
      <c r="D96" s="105">
        <v>0</v>
      </c>
      <c r="E96" s="105">
        <v>0</v>
      </c>
      <c r="F96" s="105">
        <v>0</v>
      </c>
      <c r="G96" s="105">
        <v>0</v>
      </c>
      <c r="H96" s="105">
        <v>0</v>
      </c>
    </row>
    <row r="97" spans="1:8" x14ac:dyDescent="0.25">
      <c r="A97" s="40" t="s">
        <v>200</v>
      </c>
      <c r="B97" s="40" t="s">
        <v>87</v>
      </c>
      <c r="C97" s="40" t="s">
        <v>334</v>
      </c>
      <c r="D97" s="105">
        <f t="shared" ref="D97:H97" si="17">IF($C42="Affected fraction",D42,IF(D42=1,1,D42*0.9))</f>
        <v>0</v>
      </c>
      <c r="E97" s="105">
        <f t="shared" si="17"/>
        <v>1</v>
      </c>
      <c r="F97" s="105">
        <f t="shared" si="17"/>
        <v>1</v>
      </c>
      <c r="G97" s="105">
        <f t="shared" si="17"/>
        <v>1</v>
      </c>
      <c r="H97" s="105">
        <f t="shared" si="17"/>
        <v>1</v>
      </c>
    </row>
    <row r="98" spans="1:8" x14ac:dyDescent="0.25">
      <c r="C98" s="40" t="s">
        <v>335</v>
      </c>
      <c r="D98" s="105">
        <v>0</v>
      </c>
      <c r="E98" s="105">
        <v>0</v>
      </c>
      <c r="F98" s="105">
        <v>0</v>
      </c>
      <c r="G98" s="105">
        <v>0</v>
      </c>
      <c r="H98" s="105">
        <v>0</v>
      </c>
    </row>
    <row r="99" spans="1:8" x14ac:dyDescent="0.25">
      <c r="C99" s="40" t="s">
        <v>336</v>
      </c>
      <c r="D99" s="105">
        <v>7.0000000000000007E-2</v>
      </c>
      <c r="E99" s="105">
        <v>7.0000000000000007E-2</v>
      </c>
      <c r="F99" s="105">
        <v>7.0000000000000007E-2</v>
      </c>
      <c r="G99" s="105">
        <v>7.0000000000000007E-2</v>
      </c>
      <c r="H99" s="105">
        <v>7.0000000000000007E-2</v>
      </c>
    </row>
    <row r="100" spans="1:8" x14ac:dyDescent="0.25">
      <c r="B100" s="40" t="s">
        <v>88</v>
      </c>
      <c r="C100" s="40" t="s">
        <v>334</v>
      </c>
      <c r="D100" s="105">
        <v>0</v>
      </c>
      <c r="E100" s="105">
        <v>1</v>
      </c>
      <c r="F100" s="105">
        <v>1</v>
      </c>
      <c r="G100" s="105">
        <v>1</v>
      </c>
      <c r="H100" s="105">
        <v>1</v>
      </c>
    </row>
    <row r="101" spans="1:8" x14ac:dyDescent="0.25">
      <c r="C101" s="40" t="s">
        <v>335</v>
      </c>
      <c r="D101" s="105">
        <v>0</v>
      </c>
      <c r="E101" s="105">
        <v>0</v>
      </c>
      <c r="F101" s="105">
        <v>0</v>
      </c>
      <c r="G101" s="105">
        <v>0</v>
      </c>
      <c r="H101" s="105">
        <v>0</v>
      </c>
    </row>
    <row r="102" spans="1:8" x14ac:dyDescent="0.25">
      <c r="C102" s="40" t="s">
        <v>336</v>
      </c>
      <c r="D102" s="105">
        <v>0</v>
      </c>
      <c r="E102" s="105">
        <v>0</v>
      </c>
      <c r="F102" s="105">
        <v>0</v>
      </c>
      <c r="G102" s="105">
        <v>0</v>
      </c>
      <c r="H102" s="105">
        <v>0</v>
      </c>
    </row>
    <row r="103" spans="1:8" x14ac:dyDescent="0.25">
      <c r="A103" s="40" t="s">
        <v>191</v>
      </c>
      <c r="B103" s="40" t="s">
        <v>87</v>
      </c>
      <c r="C103" s="40" t="s">
        <v>334</v>
      </c>
      <c r="D103" s="105">
        <v>1</v>
      </c>
      <c r="E103" s="105">
        <v>1</v>
      </c>
      <c r="F103" s="105">
        <v>1</v>
      </c>
      <c r="G103" s="105">
        <v>1</v>
      </c>
      <c r="H103" s="105">
        <v>1</v>
      </c>
    </row>
    <row r="104" spans="1:8" x14ac:dyDescent="0.25">
      <c r="C104" s="40" t="s">
        <v>335</v>
      </c>
      <c r="D104" s="105">
        <v>0.51</v>
      </c>
      <c r="E104" s="105">
        <v>0.51</v>
      </c>
      <c r="F104" s="105">
        <v>0.51</v>
      </c>
      <c r="G104" s="105">
        <v>0.51</v>
      </c>
      <c r="H104" s="105">
        <v>0.51</v>
      </c>
    </row>
    <row r="105" spans="1:8" x14ac:dyDescent="0.25">
      <c r="A105" s="40" t="s">
        <v>199</v>
      </c>
      <c r="B105" s="40" t="s">
        <v>87</v>
      </c>
      <c r="C105" s="40" t="s">
        <v>334</v>
      </c>
      <c r="D105" s="105">
        <v>1</v>
      </c>
      <c r="E105" s="105">
        <v>1</v>
      </c>
      <c r="F105" s="105">
        <v>1</v>
      </c>
      <c r="G105" s="105">
        <v>1</v>
      </c>
      <c r="H105" s="105">
        <v>1</v>
      </c>
    </row>
    <row r="106" spans="1:8" x14ac:dyDescent="0.25">
      <c r="C106" s="40" t="s">
        <v>335</v>
      </c>
      <c r="D106" s="105">
        <v>0.62</v>
      </c>
      <c r="E106" s="105">
        <v>0.62</v>
      </c>
      <c r="F106" s="105">
        <v>0.62</v>
      </c>
      <c r="G106" s="105">
        <v>0.62</v>
      </c>
      <c r="H106" s="105">
        <v>0.62</v>
      </c>
    </row>
    <row r="107" spans="1:8" x14ac:dyDescent="0.25">
      <c r="A107" s="40" t="s">
        <v>184</v>
      </c>
      <c r="B107" s="40" t="s">
        <v>82</v>
      </c>
      <c r="C107" s="40" t="s">
        <v>334</v>
      </c>
      <c r="D107" s="105">
        <v>1</v>
      </c>
      <c r="E107" s="105">
        <v>0</v>
      </c>
      <c r="F107" s="105">
        <v>0</v>
      </c>
      <c r="G107" s="105">
        <v>0</v>
      </c>
      <c r="H107" s="105">
        <v>0</v>
      </c>
    </row>
    <row r="108" spans="1:8" x14ac:dyDescent="0.25">
      <c r="C108" s="40" t="s">
        <v>335</v>
      </c>
      <c r="D108" s="105">
        <v>0.18</v>
      </c>
      <c r="E108" s="105">
        <v>0</v>
      </c>
      <c r="F108" s="105">
        <v>0</v>
      </c>
      <c r="G108" s="105">
        <v>0</v>
      </c>
      <c r="H108" s="105">
        <v>0</v>
      </c>
    </row>
    <row r="110" spans="1:8" s="108" customFormat="1" ht="13" x14ac:dyDescent="0.3">
      <c r="A110" s="111" t="s">
        <v>332</v>
      </c>
      <c r="B110" s="112"/>
      <c r="C110" s="112"/>
    </row>
    <row r="111" spans="1:8" ht="13" x14ac:dyDescent="0.3">
      <c r="A111" s="30" t="s">
        <v>160</v>
      </c>
      <c r="B111" s="30" t="s">
        <v>333</v>
      </c>
      <c r="C111" s="97" t="s">
        <v>11</v>
      </c>
      <c r="D111" s="30" t="s">
        <v>109</v>
      </c>
      <c r="E111" s="30" t="s">
        <v>96</v>
      </c>
      <c r="F111" s="30" t="s">
        <v>97</v>
      </c>
      <c r="G111" s="30" t="s">
        <v>98</v>
      </c>
      <c r="H111" s="30" t="s">
        <v>99</v>
      </c>
    </row>
    <row r="112" spans="1:8" x14ac:dyDescent="0.25">
      <c r="A112" s="40" t="s">
        <v>193</v>
      </c>
      <c r="B112" s="40" t="s">
        <v>87</v>
      </c>
      <c r="C112" s="40" t="s">
        <v>334</v>
      </c>
      <c r="D112" s="105">
        <f>IF($C2="Affected fraction",D2,IF(D2=1,1,D2*1.05))</f>
        <v>0</v>
      </c>
      <c r="E112" s="105">
        <f t="shared" ref="E112" si="18">IF($C2="Affected fraction",E2,IF(E2=1,1,E2*1.05))</f>
        <v>0</v>
      </c>
      <c r="F112" s="105">
        <f t="shared" ref="F112:H112" si="19">IF($C57="Affected fraction",F57,IF(F57=1,1,F57*0.9))</f>
        <v>1</v>
      </c>
      <c r="G112" s="105">
        <f t="shared" si="19"/>
        <v>1</v>
      </c>
      <c r="H112" s="105">
        <f t="shared" si="19"/>
        <v>1</v>
      </c>
    </row>
    <row r="113" spans="1:8" x14ac:dyDescent="0.25">
      <c r="C113" s="40" t="s">
        <v>335</v>
      </c>
      <c r="D113" s="105">
        <f t="shared" ref="D113:E113" si="20">IF($C3="Affected fraction",D3,IF(D3=1,1,D3*1.05))</f>
        <v>0</v>
      </c>
      <c r="E113" s="105">
        <f t="shared" si="20"/>
        <v>0</v>
      </c>
      <c r="F113" s="105">
        <v>0.21</v>
      </c>
      <c r="G113" s="105">
        <v>0.21</v>
      </c>
      <c r="H113" s="105">
        <v>0.21</v>
      </c>
    </row>
    <row r="114" spans="1:8" x14ac:dyDescent="0.25">
      <c r="C114" s="40" t="s">
        <v>336</v>
      </c>
      <c r="D114" s="105">
        <f t="shared" ref="D114:E114" si="21">IF($C4="Affected fraction",D4,IF(D4=1,1,D4*1.05))</f>
        <v>0</v>
      </c>
      <c r="E114" s="105">
        <f t="shared" si="21"/>
        <v>0</v>
      </c>
      <c r="F114" s="105">
        <v>0.18</v>
      </c>
      <c r="G114" s="105">
        <v>0.18</v>
      </c>
      <c r="H114" s="105">
        <v>0.18</v>
      </c>
    </row>
    <row r="115" spans="1:8" x14ac:dyDescent="0.25">
      <c r="A115" s="40" t="s">
        <v>192</v>
      </c>
      <c r="B115" s="40" t="s">
        <v>208</v>
      </c>
      <c r="C115" s="40" t="s">
        <v>334</v>
      </c>
      <c r="D115" s="105">
        <v>0</v>
      </c>
      <c r="E115" s="105">
        <v>0</v>
      </c>
      <c r="F115" s="105">
        <v>1</v>
      </c>
      <c r="G115" s="105">
        <v>1</v>
      </c>
      <c r="H115" s="105">
        <v>0</v>
      </c>
    </row>
    <row r="116" spans="1:8" x14ac:dyDescent="0.25">
      <c r="C116" s="40" t="s">
        <v>336</v>
      </c>
      <c r="D116" s="105">
        <v>0</v>
      </c>
      <c r="E116" s="105">
        <v>0</v>
      </c>
      <c r="F116" s="105">
        <v>0</v>
      </c>
      <c r="G116" s="105">
        <v>0</v>
      </c>
      <c r="H116" s="105">
        <v>0</v>
      </c>
    </row>
    <row r="117" spans="1:8" x14ac:dyDescent="0.25">
      <c r="B117" s="40" t="s">
        <v>209</v>
      </c>
      <c r="C117" s="40" t="s">
        <v>334</v>
      </c>
      <c r="D117" s="105">
        <v>0</v>
      </c>
      <c r="E117" s="105">
        <v>0</v>
      </c>
      <c r="F117" s="105">
        <v>1</v>
      </c>
      <c r="G117" s="105">
        <v>1</v>
      </c>
      <c r="H117" s="105">
        <v>0</v>
      </c>
    </row>
    <row r="118" spans="1:8" x14ac:dyDescent="0.25">
      <c r="C118" s="40" t="s">
        <v>336</v>
      </c>
      <c r="D118" s="105">
        <v>0</v>
      </c>
      <c r="E118" s="105">
        <v>0</v>
      </c>
      <c r="F118" s="105">
        <v>0</v>
      </c>
      <c r="G118" s="105">
        <v>0</v>
      </c>
      <c r="H118" s="105">
        <v>0</v>
      </c>
    </row>
    <row r="119" spans="1:8" x14ac:dyDescent="0.25">
      <c r="A119" s="40" t="s">
        <v>185</v>
      </c>
      <c r="B119" s="40" t="s">
        <v>208</v>
      </c>
      <c r="C119" s="40" t="s">
        <v>334</v>
      </c>
      <c r="D119" s="105">
        <v>0</v>
      </c>
      <c r="E119" s="105">
        <v>0</v>
      </c>
      <c r="F119" s="105">
        <v>1</v>
      </c>
      <c r="G119" s="105">
        <v>1</v>
      </c>
      <c r="H119" s="105">
        <v>0</v>
      </c>
    </row>
    <row r="120" spans="1:8" x14ac:dyDescent="0.25">
      <c r="C120" s="40" t="s">
        <v>336</v>
      </c>
      <c r="D120" s="105">
        <v>0</v>
      </c>
      <c r="E120" s="105">
        <v>0</v>
      </c>
      <c r="F120" s="105">
        <v>0</v>
      </c>
      <c r="G120" s="105">
        <v>0</v>
      </c>
      <c r="H120" s="105">
        <v>0</v>
      </c>
    </row>
    <row r="121" spans="1:8" x14ac:dyDescent="0.25">
      <c r="B121" s="40" t="s">
        <v>209</v>
      </c>
      <c r="C121" s="40" t="s">
        <v>334</v>
      </c>
      <c r="D121" s="105">
        <v>0</v>
      </c>
      <c r="E121" s="105">
        <v>0</v>
      </c>
      <c r="F121" s="105">
        <v>1</v>
      </c>
      <c r="G121" s="105">
        <v>1</v>
      </c>
      <c r="H121" s="105">
        <v>0</v>
      </c>
    </row>
    <row r="122" spans="1:8" x14ac:dyDescent="0.25">
      <c r="C122" s="40" t="s">
        <v>336</v>
      </c>
      <c r="D122" s="105">
        <v>0</v>
      </c>
      <c r="E122" s="105">
        <v>0</v>
      </c>
      <c r="F122" s="105">
        <v>0</v>
      </c>
      <c r="G122" s="105">
        <v>0</v>
      </c>
      <c r="H122" s="105">
        <v>0</v>
      </c>
    </row>
    <row r="123" spans="1:8" x14ac:dyDescent="0.25">
      <c r="A123" s="40" t="s">
        <v>205</v>
      </c>
      <c r="B123" s="40" t="s">
        <v>208</v>
      </c>
      <c r="C123" s="40" t="s">
        <v>334</v>
      </c>
      <c r="D123" s="105">
        <v>0</v>
      </c>
      <c r="E123" s="105">
        <v>0</v>
      </c>
      <c r="F123" s="105">
        <v>1</v>
      </c>
      <c r="G123" s="105">
        <v>1</v>
      </c>
      <c r="H123" s="105">
        <v>0</v>
      </c>
    </row>
    <row r="124" spans="1:8" x14ac:dyDescent="0.25">
      <c r="C124" s="40" t="s">
        <v>336</v>
      </c>
      <c r="D124" s="105">
        <f t="shared" ref="D124:H124" si="22">IF($C14="Affected fraction",D14,IF(D14=1,1,D14*1.05))</f>
        <v>0</v>
      </c>
      <c r="E124" s="105">
        <f t="shared" si="22"/>
        <v>0</v>
      </c>
      <c r="F124" s="105">
        <v>0.45</v>
      </c>
      <c r="G124" s="105">
        <v>0.45</v>
      </c>
      <c r="H124" s="105">
        <f t="shared" si="22"/>
        <v>0</v>
      </c>
    </row>
    <row r="125" spans="1:8" x14ac:dyDescent="0.25">
      <c r="B125" s="40" t="s">
        <v>209</v>
      </c>
      <c r="C125" s="40" t="s">
        <v>334</v>
      </c>
      <c r="D125" s="105">
        <f t="shared" ref="D125:H125" si="23">IF($C15="Affected fraction",D15,IF(D15=1,1,D15*1.05))</f>
        <v>0</v>
      </c>
      <c r="E125" s="105">
        <f t="shared" si="23"/>
        <v>0</v>
      </c>
      <c r="F125" s="105">
        <f t="shared" si="23"/>
        <v>1</v>
      </c>
      <c r="G125" s="105">
        <f t="shared" si="23"/>
        <v>1</v>
      </c>
      <c r="H125" s="105">
        <f t="shared" si="23"/>
        <v>0</v>
      </c>
    </row>
    <row r="126" spans="1:8" x14ac:dyDescent="0.25">
      <c r="C126" s="40" t="s">
        <v>336</v>
      </c>
      <c r="D126" s="105">
        <f t="shared" ref="D126:H126" si="24">IF($C16="Affected fraction",D16,IF(D16=1,1,D16*1.05))</f>
        <v>0</v>
      </c>
      <c r="E126" s="105">
        <f t="shared" si="24"/>
        <v>0</v>
      </c>
      <c r="F126" s="105">
        <v>0.2</v>
      </c>
      <c r="G126" s="105">
        <v>0.2</v>
      </c>
      <c r="H126" s="105">
        <f t="shared" si="24"/>
        <v>0</v>
      </c>
    </row>
    <row r="127" spans="1:8" x14ac:dyDescent="0.25">
      <c r="A127" s="40" t="s">
        <v>170</v>
      </c>
      <c r="B127" s="40" t="s">
        <v>208</v>
      </c>
      <c r="C127" s="40" t="s">
        <v>334</v>
      </c>
      <c r="D127" s="105">
        <f t="shared" ref="D127:H127" si="25">IF($C17="Affected fraction",D17,IF(D17=1,1,D17*1.05))</f>
        <v>0</v>
      </c>
      <c r="E127" s="105">
        <f t="shared" si="25"/>
        <v>0</v>
      </c>
      <c r="F127" s="105">
        <f t="shared" si="25"/>
        <v>1</v>
      </c>
      <c r="G127" s="105">
        <f t="shared" si="25"/>
        <v>1</v>
      </c>
      <c r="H127" s="105">
        <f t="shared" si="25"/>
        <v>1</v>
      </c>
    </row>
    <row r="128" spans="1:8" x14ac:dyDescent="0.25">
      <c r="C128" s="40" t="s">
        <v>336</v>
      </c>
      <c r="D128" s="105">
        <f t="shared" ref="D128:E128" si="26">IF($C18="Affected fraction",D18,IF(D18=1,1,D18*1.05))</f>
        <v>0</v>
      </c>
      <c r="E128" s="105">
        <f t="shared" si="26"/>
        <v>0</v>
      </c>
      <c r="F128" s="105">
        <v>0.84</v>
      </c>
      <c r="G128" s="105">
        <v>0.84</v>
      </c>
      <c r="H128" s="105">
        <v>0.84</v>
      </c>
    </row>
    <row r="129" spans="1:8" x14ac:dyDescent="0.25">
      <c r="B129" s="40" t="s">
        <v>209</v>
      </c>
      <c r="C129" s="40" t="s">
        <v>334</v>
      </c>
      <c r="D129" s="105">
        <f t="shared" ref="D129:E129" si="27">IF($C19="Affected fraction",D19,IF(D19=1,1,D19*1.05))</f>
        <v>0</v>
      </c>
      <c r="E129" s="105">
        <f t="shared" si="27"/>
        <v>0</v>
      </c>
      <c r="F129" s="105">
        <f t="shared" ref="F129:H129" si="28">IF($C74="Affected fraction",F74,IF(F74=1,1,F74*0.9))</f>
        <v>1</v>
      </c>
      <c r="G129" s="105">
        <f t="shared" si="28"/>
        <v>1</v>
      </c>
      <c r="H129" s="105">
        <f t="shared" si="28"/>
        <v>1</v>
      </c>
    </row>
    <row r="130" spans="1:8" x14ac:dyDescent="0.25">
      <c r="C130" s="40" t="s">
        <v>336</v>
      </c>
      <c r="D130" s="105">
        <f t="shared" ref="D130:E130" si="29">IF($C20="Affected fraction",D20,IF(D20=1,1,D20*1.05))</f>
        <v>0</v>
      </c>
      <c r="E130" s="105">
        <f t="shared" si="29"/>
        <v>0</v>
      </c>
      <c r="F130" s="105">
        <v>0.77</v>
      </c>
      <c r="G130" s="105">
        <v>0.77</v>
      </c>
      <c r="H130" s="105">
        <v>0.77</v>
      </c>
    </row>
    <row r="131" spans="1:8" x14ac:dyDescent="0.25">
      <c r="A131" s="40" t="s">
        <v>175</v>
      </c>
      <c r="B131" s="40" t="s">
        <v>84</v>
      </c>
      <c r="C131" s="40" t="s">
        <v>334</v>
      </c>
      <c r="D131" s="105">
        <f t="shared" ref="D131" si="30">IF($C76="Affected fraction",D76,IF(D76=1,1,D76*0.9))</f>
        <v>1</v>
      </c>
      <c r="E131" s="105">
        <f t="shared" ref="E131:H131" si="31">IF($C21="Affected fraction",E21,IF(E21=1,1,E21*1.05))</f>
        <v>0</v>
      </c>
      <c r="F131" s="105">
        <f t="shared" si="31"/>
        <v>0</v>
      </c>
      <c r="G131" s="105">
        <f t="shared" si="31"/>
        <v>0</v>
      </c>
      <c r="H131" s="105">
        <f t="shared" si="31"/>
        <v>0</v>
      </c>
    </row>
    <row r="132" spans="1:8" x14ac:dyDescent="0.25">
      <c r="C132" s="40" t="s">
        <v>335</v>
      </c>
      <c r="D132" s="105">
        <v>0.16</v>
      </c>
      <c r="E132" s="105">
        <f t="shared" ref="E132:H132" si="32">IF($C22="Affected fraction",E22,IF(E22=1,1,E22*1.05))</f>
        <v>0</v>
      </c>
      <c r="F132" s="105">
        <f t="shared" si="32"/>
        <v>0</v>
      </c>
      <c r="G132" s="105">
        <f t="shared" si="32"/>
        <v>0</v>
      </c>
      <c r="H132" s="105">
        <f t="shared" si="32"/>
        <v>0</v>
      </c>
    </row>
    <row r="133" spans="1:8" x14ac:dyDescent="0.25">
      <c r="A133" s="40" t="s">
        <v>173</v>
      </c>
      <c r="B133" s="40" t="s">
        <v>84</v>
      </c>
      <c r="C133" s="40" t="s">
        <v>334</v>
      </c>
      <c r="D133" s="105">
        <f t="shared" ref="D133" si="33">IF($C78="Affected fraction",D78,IF(D78=1,1,D78*0.9))</f>
        <v>1</v>
      </c>
      <c r="E133" s="105">
        <f t="shared" ref="E133:H133" si="34">IF($C23="Affected fraction",E23,IF(E23=1,1,E23*1.05))</f>
        <v>0</v>
      </c>
      <c r="F133" s="105">
        <f t="shared" si="34"/>
        <v>0</v>
      </c>
      <c r="G133" s="105">
        <f t="shared" si="34"/>
        <v>0</v>
      </c>
      <c r="H133" s="105">
        <f t="shared" si="34"/>
        <v>0</v>
      </c>
    </row>
    <row r="134" spans="1:8" x14ac:dyDescent="0.25">
      <c r="C134" s="40" t="s">
        <v>335</v>
      </c>
      <c r="D134" s="105">
        <v>0.16</v>
      </c>
      <c r="E134" s="105">
        <f t="shared" ref="E134:H134" si="35">IF($C24="Affected fraction",E24,IF(E24=1,1,E24*1.05))</f>
        <v>0</v>
      </c>
      <c r="F134" s="105">
        <f t="shared" si="35"/>
        <v>0</v>
      </c>
      <c r="G134" s="105">
        <f t="shared" si="35"/>
        <v>0</v>
      </c>
      <c r="H134" s="105">
        <f t="shared" si="35"/>
        <v>0</v>
      </c>
    </row>
    <row r="135" spans="1:8" x14ac:dyDescent="0.25">
      <c r="A135" s="40" t="s">
        <v>174</v>
      </c>
      <c r="B135" s="40" t="s">
        <v>84</v>
      </c>
      <c r="C135" s="40" t="s">
        <v>334</v>
      </c>
      <c r="D135" s="105">
        <f t="shared" ref="D135" si="36">IF($C80="Affected fraction",D80,IF(D80=1,1,D80*0.9))</f>
        <v>1</v>
      </c>
      <c r="E135" s="105">
        <f t="shared" ref="E135:H135" si="37">IF($C25="Affected fraction",E25,IF(E25=1,1,E25*1.05))</f>
        <v>0</v>
      </c>
      <c r="F135" s="105">
        <f t="shared" si="37"/>
        <v>0</v>
      </c>
      <c r="G135" s="105">
        <f t="shared" si="37"/>
        <v>0</v>
      </c>
      <c r="H135" s="105">
        <f t="shared" si="37"/>
        <v>0</v>
      </c>
    </row>
    <row r="136" spans="1:8" x14ac:dyDescent="0.25">
      <c r="C136" s="40" t="s">
        <v>335</v>
      </c>
      <c r="D136" s="105">
        <v>0.16</v>
      </c>
      <c r="E136" s="105">
        <f t="shared" ref="E136:H136" si="38">IF($C26="Affected fraction",E26,IF(E26=1,1,E26*1.05))</f>
        <v>0</v>
      </c>
      <c r="F136" s="105">
        <f t="shared" si="38"/>
        <v>0</v>
      </c>
      <c r="G136" s="105">
        <f t="shared" si="38"/>
        <v>0</v>
      </c>
      <c r="H136" s="105">
        <f t="shared" si="38"/>
        <v>0</v>
      </c>
    </row>
    <row r="137" spans="1:8" x14ac:dyDescent="0.25">
      <c r="A137" s="40" t="s">
        <v>197</v>
      </c>
      <c r="B137" s="40" t="s">
        <v>87</v>
      </c>
      <c r="C137" s="40" t="s">
        <v>334</v>
      </c>
      <c r="D137" s="105">
        <v>1</v>
      </c>
      <c r="E137" s="105">
        <v>1</v>
      </c>
      <c r="F137" s="105">
        <v>1</v>
      </c>
      <c r="G137" s="105">
        <v>1</v>
      </c>
      <c r="H137" s="105">
        <v>1</v>
      </c>
    </row>
    <row r="138" spans="1:8" x14ac:dyDescent="0.25">
      <c r="C138" s="40" t="s">
        <v>335</v>
      </c>
      <c r="D138" s="105">
        <v>0</v>
      </c>
      <c r="E138" s="105">
        <v>0</v>
      </c>
      <c r="F138" s="105">
        <v>0</v>
      </c>
      <c r="G138" s="105">
        <v>0</v>
      </c>
      <c r="H138" s="105">
        <v>0</v>
      </c>
    </row>
    <row r="139" spans="1:8" x14ac:dyDescent="0.25">
      <c r="C139" s="40" t="s">
        <v>336</v>
      </c>
      <c r="D139" s="105">
        <v>0</v>
      </c>
      <c r="E139" s="105">
        <v>0</v>
      </c>
      <c r="F139" s="105">
        <v>0</v>
      </c>
      <c r="G139" s="105">
        <v>0</v>
      </c>
      <c r="H139" s="105">
        <v>0</v>
      </c>
    </row>
    <row r="140" spans="1:8" x14ac:dyDescent="0.25">
      <c r="A140" s="40" t="s">
        <v>198</v>
      </c>
      <c r="B140" s="40" t="s">
        <v>87</v>
      </c>
      <c r="C140" s="40" t="s">
        <v>334</v>
      </c>
      <c r="D140" s="105">
        <v>1</v>
      </c>
      <c r="E140" s="105">
        <v>1</v>
      </c>
      <c r="F140" s="105">
        <v>1</v>
      </c>
      <c r="G140" s="105">
        <v>1</v>
      </c>
      <c r="H140" s="105">
        <v>1</v>
      </c>
    </row>
    <row r="141" spans="1:8" x14ac:dyDescent="0.25">
      <c r="C141" s="40" t="s">
        <v>335</v>
      </c>
      <c r="D141" s="105">
        <v>0</v>
      </c>
      <c r="E141" s="105">
        <v>0</v>
      </c>
      <c r="F141" s="105">
        <v>0</v>
      </c>
      <c r="G141" s="105">
        <v>0</v>
      </c>
      <c r="H141" s="105">
        <v>0</v>
      </c>
    </row>
    <row r="142" spans="1:8" x14ac:dyDescent="0.25">
      <c r="C142" s="40" t="s">
        <v>336</v>
      </c>
      <c r="D142" s="105">
        <v>0</v>
      </c>
      <c r="E142" s="105">
        <v>0</v>
      </c>
      <c r="F142" s="105">
        <v>0</v>
      </c>
      <c r="G142" s="105">
        <v>0</v>
      </c>
      <c r="H142" s="105">
        <v>0</v>
      </c>
    </row>
    <row r="143" spans="1:8" x14ac:dyDescent="0.25">
      <c r="A143" s="40" t="s">
        <v>196</v>
      </c>
      <c r="B143" s="40" t="s">
        <v>87</v>
      </c>
      <c r="C143" s="40" t="s">
        <v>334</v>
      </c>
      <c r="D143" s="105">
        <v>1</v>
      </c>
      <c r="E143" s="105">
        <v>1</v>
      </c>
      <c r="F143" s="105">
        <v>1</v>
      </c>
      <c r="G143" s="105">
        <v>1</v>
      </c>
      <c r="H143" s="105">
        <v>1</v>
      </c>
    </row>
    <row r="144" spans="1:8" x14ac:dyDescent="0.25">
      <c r="C144" s="40" t="s">
        <v>335</v>
      </c>
      <c r="D144" s="105">
        <v>0</v>
      </c>
      <c r="E144" s="105">
        <v>0</v>
      </c>
      <c r="F144" s="105">
        <v>0</v>
      </c>
      <c r="G144" s="105">
        <v>0</v>
      </c>
      <c r="H144" s="105">
        <v>0</v>
      </c>
    </row>
    <row r="145" spans="1:8" x14ac:dyDescent="0.25">
      <c r="C145" s="40" t="s">
        <v>336</v>
      </c>
      <c r="D145" s="105">
        <v>0</v>
      </c>
      <c r="E145" s="105">
        <v>0</v>
      </c>
      <c r="F145" s="105">
        <v>0</v>
      </c>
      <c r="G145" s="105">
        <v>0</v>
      </c>
      <c r="H145" s="105">
        <v>0</v>
      </c>
    </row>
    <row r="146" spans="1:8" x14ac:dyDescent="0.25">
      <c r="A146" s="40" t="s">
        <v>195</v>
      </c>
      <c r="B146" s="40" t="s">
        <v>87</v>
      </c>
      <c r="C146" s="40" t="s">
        <v>334</v>
      </c>
      <c r="D146" s="105">
        <v>1</v>
      </c>
      <c r="E146" s="105">
        <v>1</v>
      </c>
      <c r="F146" s="105">
        <v>1</v>
      </c>
      <c r="G146" s="105">
        <v>1</v>
      </c>
      <c r="H146" s="105">
        <v>1</v>
      </c>
    </row>
    <row r="147" spans="1:8" x14ac:dyDescent="0.25">
      <c r="C147" s="40" t="s">
        <v>335</v>
      </c>
      <c r="D147" s="105">
        <v>0</v>
      </c>
      <c r="E147" s="105">
        <v>0</v>
      </c>
      <c r="F147" s="105">
        <v>0</v>
      </c>
      <c r="G147" s="105">
        <v>0</v>
      </c>
      <c r="H147" s="105">
        <v>0</v>
      </c>
    </row>
    <row r="148" spans="1:8" x14ac:dyDescent="0.25">
      <c r="C148" s="40" t="s">
        <v>336</v>
      </c>
      <c r="D148" s="105">
        <v>0</v>
      </c>
      <c r="E148" s="105">
        <v>0</v>
      </c>
      <c r="F148" s="105">
        <v>0</v>
      </c>
      <c r="G148" s="105">
        <v>0</v>
      </c>
      <c r="H148" s="105">
        <v>0</v>
      </c>
    </row>
    <row r="149" spans="1:8" x14ac:dyDescent="0.25">
      <c r="A149" s="40" t="s">
        <v>194</v>
      </c>
      <c r="B149" s="40" t="s">
        <v>87</v>
      </c>
      <c r="C149" s="40" t="s">
        <v>334</v>
      </c>
      <c r="D149" s="105">
        <v>1</v>
      </c>
      <c r="E149" s="105">
        <v>1</v>
      </c>
      <c r="F149" s="105">
        <v>1</v>
      </c>
      <c r="G149" s="105">
        <v>1</v>
      </c>
      <c r="H149" s="105">
        <v>1</v>
      </c>
    </row>
    <row r="150" spans="1:8" x14ac:dyDescent="0.25">
      <c r="C150" s="40" t="s">
        <v>335</v>
      </c>
      <c r="D150" s="105">
        <v>0</v>
      </c>
      <c r="E150" s="105">
        <v>0</v>
      </c>
      <c r="F150" s="105">
        <v>0</v>
      </c>
      <c r="G150" s="105">
        <v>0</v>
      </c>
      <c r="H150" s="105">
        <v>0</v>
      </c>
    </row>
    <row r="151" spans="1:8" x14ac:dyDescent="0.25">
      <c r="C151" s="40" t="s">
        <v>336</v>
      </c>
      <c r="D151" s="105">
        <v>0</v>
      </c>
      <c r="E151" s="105">
        <v>0</v>
      </c>
      <c r="F151" s="105">
        <v>0</v>
      </c>
      <c r="G151" s="105">
        <v>0</v>
      </c>
      <c r="H151" s="105">
        <v>0</v>
      </c>
    </row>
    <row r="152" spans="1:8" x14ac:dyDescent="0.25">
      <c r="A152" s="40" t="s">
        <v>200</v>
      </c>
      <c r="B152" s="40" t="s">
        <v>87</v>
      </c>
      <c r="C152" s="40" t="s">
        <v>334</v>
      </c>
      <c r="D152" s="105">
        <f t="shared" ref="D152:H152" si="39">IF($C97="Affected fraction",D97,IF(D97=1,1,D97*0.9))</f>
        <v>0</v>
      </c>
      <c r="E152" s="105">
        <f t="shared" si="39"/>
        <v>1</v>
      </c>
      <c r="F152" s="105">
        <f t="shared" si="39"/>
        <v>1</v>
      </c>
      <c r="G152" s="105">
        <f t="shared" si="39"/>
        <v>1</v>
      </c>
      <c r="H152" s="105">
        <f t="shared" si="39"/>
        <v>1</v>
      </c>
    </row>
    <row r="153" spans="1:8" x14ac:dyDescent="0.25">
      <c r="C153" s="40" t="s">
        <v>335</v>
      </c>
      <c r="D153" s="105">
        <f t="shared" ref="D153:H153" si="40">IF($C98="Affected fraction",D98,IF(D98=1,1,D98*0.9))</f>
        <v>0</v>
      </c>
      <c r="E153" s="105">
        <f t="shared" si="40"/>
        <v>0</v>
      </c>
      <c r="F153" s="105">
        <f t="shared" si="40"/>
        <v>0</v>
      </c>
      <c r="G153" s="105">
        <f t="shared" si="40"/>
        <v>0</v>
      </c>
      <c r="H153" s="105">
        <f t="shared" si="40"/>
        <v>0</v>
      </c>
    </row>
    <row r="154" spans="1:8" x14ac:dyDescent="0.25">
      <c r="C154" s="40" t="s">
        <v>336</v>
      </c>
      <c r="D154" s="105">
        <v>0.1</v>
      </c>
      <c r="E154" s="105">
        <v>0.1</v>
      </c>
      <c r="F154" s="105">
        <v>0.1</v>
      </c>
      <c r="G154" s="105">
        <v>0.1</v>
      </c>
      <c r="H154" s="105">
        <v>0.1</v>
      </c>
    </row>
    <row r="155" spans="1:8" x14ac:dyDescent="0.25">
      <c r="B155" s="40" t="s">
        <v>88</v>
      </c>
      <c r="C155" s="40" t="s">
        <v>334</v>
      </c>
      <c r="D155" s="105">
        <v>0</v>
      </c>
      <c r="E155" s="105">
        <v>1</v>
      </c>
      <c r="F155" s="105">
        <v>1</v>
      </c>
      <c r="G155" s="105">
        <v>1</v>
      </c>
      <c r="H155" s="105">
        <v>1</v>
      </c>
    </row>
    <row r="156" spans="1:8" x14ac:dyDescent="0.25">
      <c r="C156" s="40" t="s">
        <v>335</v>
      </c>
      <c r="D156" s="105">
        <v>0</v>
      </c>
      <c r="E156" s="105">
        <v>0</v>
      </c>
      <c r="F156" s="105">
        <v>0</v>
      </c>
      <c r="G156" s="105">
        <v>0</v>
      </c>
      <c r="H156" s="105">
        <v>0</v>
      </c>
    </row>
    <row r="157" spans="1:8" x14ac:dyDescent="0.25">
      <c r="C157" s="40" t="s">
        <v>336</v>
      </c>
      <c r="D157" s="105">
        <v>0</v>
      </c>
      <c r="E157" s="105">
        <v>0</v>
      </c>
      <c r="F157" s="105">
        <v>0</v>
      </c>
      <c r="G157" s="105">
        <v>0</v>
      </c>
      <c r="H157" s="105">
        <v>0</v>
      </c>
    </row>
    <row r="158" spans="1:8" x14ac:dyDescent="0.25">
      <c r="A158" s="40" t="s">
        <v>191</v>
      </c>
      <c r="B158" s="40" t="s">
        <v>87</v>
      </c>
      <c r="C158" s="40" t="s">
        <v>334</v>
      </c>
      <c r="D158" s="105">
        <v>1</v>
      </c>
      <c r="E158" s="105">
        <v>1</v>
      </c>
      <c r="F158" s="105">
        <v>1</v>
      </c>
      <c r="G158" s="105">
        <v>1</v>
      </c>
      <c r="H158" s="105">
        <v>1</v>
      </c>
    </row>
    <row r="159" spans="1:8" x14ac:dyDescent="0.25">
      <c r="C159" s="40" t="s">
        <v>335</v>
      </c>
      <c r="D159" s="105">
        <v>0.8</v>
      </c>
      <c r="E159" s="105">
        <v>0.8</v>
      </c>
      <c r="F159" s="105">
        <v>0.8</v>
      </c>
      <c r="G159" s="105">
        <v>0.8</v>
      </c>
      <c r="H159" s="105">
        <v>0.8</v>
      </c>
    </row>
    <row r="160" spans="1:8" x14ac:dyDescent="0.25">
      <c r="A160" s="40" t="s">
        <v>199</v>
      </c>
      <c r="B160" s="40" t="s">
        <v>87</v>
      </c>
      <c r="C160" s="40" t="s">
        <v>334</v>
      </c>
      <c r="D160" s="105">
        <v>1</v>
      </c>
      <c r="E160" s="105">
        <v>1</v>
      </c>
      <c r="F160" s="105">
        <v>1</v>
      </c>
      <c r="G160" s="105">
        <v>1</v>
      </c>
      <c r="H160" s="105">
        <v>1</v>
      </c>
    </row>
    <row r="161" spans="1:8" x14ac:dyDescent="0.25">
      <c r="C161" s="40" t="s">
        <v>335</v>
      </c>
      <c r="D161" s="105">
        <v>0.85</v>
      </c>
      <c r="E161" s="105">
        <v>0.85</v>
      </c>
      <c r="F161" s="105">
        <v>0.85</v>
      </c>
      <c r="G161" s="105">
        <v>0.85</v>
      </c>
      <c r="H161" s="105">
        <v>0.85</v>
      </c>
    </row>
    <row r="162" spans="1:8" x14ac:dyDescent="0.25">
      <c r="A162" s="40" t="s">
        <v>184</v>
      </c>
      <c r="B162" s="40" t="s">
        <v>82</v>
      </c>
      <c r="C162" s="40" t="s">
        <v>334</v>
      </c>
      <c r="D162" s="105">
        <v>1</v>
      </c>
      <c r="E162" s="105">
        <v>0</v>
      </c>
      <c r="F162" s="105">
        <v>0</v>
      </c>
      <c r="G162" s="105">
        <v>0</v>
      </c>
      <c r="H162" s="105">
        <v>0</v>
      </c>
    </row>
    <row r="163" spans="1:8" x14ac:dyDescent="0.25">
      <c r="C163" s="40" t="s">
        <v>335</v>
      </c>
      <c r="D163" s="105">
        <v>0.71</v>
      </c>
      <c r="E163" s="105">
        <v>0</v>
      </c>
      <c r="F163" s="105">
        <v>0</v>
      </c>
      <c r="G163" s="105">
        <v>0</v>
      </c>
      <c r="H163" s="105">
        <v>0</v>
      </c>
    </row>
  </sheetData>
  <sheetProtection algorithmName="SHA-512" hashValue="gGgMguYhWQ0UfT3g0ENivfAlVLEFkD/PuNDN0p1fi60BQkf38Q+hAsVRUNm8gZpOI93QgYxp5qIhgHKUXKtFBg==" saltValue="2dK/yasdTvtW3P33xRylo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2:E112 E57:H57 D58:E58 D59:E59 D113:E113 D114:E114 D70:H70 D69:E69 H69 D72:H72 D71:E71 H71 D125:H125 D124:E124 H124 D127:H127 D126:E126 H126 D78:H78 E77:H77 D80:H80 E79:H79 D97:H97 E81:H81 E131:H136 D74:G74 D73:E73 D76:H76 D75:E75 D128:E130" unlockedFormula="1"/>
  </ignoredErrors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F6" sqref="F6"/>
    </sheetView>
  </sheetViews>
  <sheetFormatPr defaultColWidth="12.81640625" defaultRowHeight="12.5" x14ac:dyDescent="0.25"/>
  <cols>
    <col min="1" max="1" width="28" style="28" customWidth="1"/>
    <col min="2" max="2" width="27.453125" style="28" customWidth="1"/>
    <col min="3" max="3" width="23.6328125" style="28" customWidth="1"/>
    <col min="4" max="7" width="17.1796875" style="28" customWidth="1"/>
    <col min="8" max="16384" width="12.81640625" style="28"/>
  </cols>
  <sheetData>
    <row r="1" spans="1:8" ht="13" x14ac:dyDescent="0.3">
      <c r="A1" s="42" t="s">
        <v>160</v>
      </c>
      <c r="B1" s="42" t="s">
        <v>333</v>
      </c>
      <c r="C1" s="42"/>
      <c r="D1" s="30" t="s">
        <v>122</v>
      </c>
      <c r="E1" s="30" t="s">
        <v>123</v>
      </c>
      <c r="F1" s="30" t="s">
        <v>124</v>
      </c>
      <c r="G1" s="30" t="s">
        <v>125</v>
      </c>
      <c r="H1" s="30"/>
    </row>
    <row r="2" spans="1:8" x14ac:dyDescent="0.25">
      <c r="A2" s="32" t="s">
        <v>169</v>
      </c>
      <c r="B2" s="28" t="s">
        <v>104</v>
      </c>
      <c r="C2" s="32" t="s">
        <v>334</v>
      </c>
      <c r="D2" s="105">
        <v>1</v>
      </c>
      <c r="E2" s="105">
        <v>1</v>
      </c>
      <c r="F2" s="105">
        <v>1</v>
      </c>
      <c r="G2" s="105">
        <v>1</v>
      </c>
      <c r="H2" s="73"/>
    </row>
    <row r="3" spans="1:8" x14ac:dyDescent="0.25">
      <c r="C3" s="28" t="s">
        <v>335</v>
      </c>
      <c r="D3" s="105">
        <v>0.83</v>
      </c>
      <c r="E3" s="105">
        <v>0.83</v>
      </c>
      <c r="F3" s="105">
        <v>0.83</v>
      </c>
      <c r="G3" s="105">
        <v>0.83</v>
      </c>
      <c r="H3" s="32"/>
    </row>
    <row r="4" spans="1:8" x14ac:dyDescent="0.25">
      <c r="A4" s="32" t="s">
        <v>188</v>
      </c>
      <c r="B4" s="28" t="s">
        <v>104</v>
      </c>
      <c r="C4" s="32" t="s">
        <v>334</v>
      </c>
      <c r="D4" s="105">
        <v>1</v>
      </c>
      <c r="E4" s="105">
        <v>1</v>
      </c>
      <c r="F4" s="105">
        <v>1</v>
      </c>
      <c r="G4" s="105">
        <v>1</v>
      </c>
      <c r="H4" s="32"/>
    </row>
    <row r="5" spans="1:8" x14ac:dyDescent="0.25">
      <c r="C5" s="28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73"/>
    </row>
    <row r="6" spans="1:8" x14ac:dyDescent="0.25">
      <c r="A6" s="32" t="s">
        <v>187</v>
      </c>
      <c r="B6" s="28" t="s">
        <v>104</v>
      </c>
      <c r="C6" s="32" t="s">
        <v>334</v>
      </c>
      <c r="D6" s="105">
        <v>1</v>
      </c>
      <c r="E6" s="105">
        <v>1</v>
      </c>
      <c r="F6" s="105">
        <v>1</v>
      </c>
      <c r="G6" s="105">
        <v>1</v>
      </c>
      <c r="H6" s="73"/>
    </row>
    <row r="7" spans="1:8" x14ac:dyDescent="0.25">
      <c r="C7" s="28" t="s">
        <v>335</v>
      </c>
      <c r="D7" s="105">
        <v>0.59</v>
      </c>
      <c r="E7" s="105">
        <v>0.59</v>
      </c>
      <c r="F7" s="105">
        <v>0.59</v>
      </c>
      <c r="G7" s="105">
        <v>0.59</v>
      </c>
      <c r="H7" s="32"/>
    </row>
    <row r="9" spans="1:8" s="107" customFormat="1" ht="13" x14ac:dyDescent="0.3">
      <c r="A9" s="107" t="s">
        <v>331</v>
      </c>
    </row>
    <row r="10" spans="1:8" ht="13" x14ac:dyDescent="0.3">
      <c r="A10" s="42" t="s">
        <v>160</v>
      </c>
      <c r="B10" s="42" t="s">
        <v>333</v>
      </c>
      <c r="C10" s="42"/>
      <c r="D10" s="30" t="s">
        <v>122</v>
      </c>
      <c r="E10" s="30" t="s">
        <v>123</v>
      </c>
      <c r="F10" s="30" t="s">
        <v>124</v>
      </c>
      <c r="G10" s="30" t="s">
        <v>125</v>
      </c>
    </row>
    <row r="11" spans="1:8" x14ac:dyDescent="0.25">
      <c r="A11" s="32" t="s">
        <v>169</v>
      </c>
      <c r="B11" s="28" t="s">
        <v>104</v>
      </c>
      <c r="C11" s="32" t="s">
        <v>334</v>
      </c>
      <c r="D11" s="105">
        <f>IF($C2="Affected fraction",D2,IF(D2=1,1,D2*0.9))</f>
        <v>1</v>
      </c>
      <c r="E11" s="105">
        <f t="shared" ref="E11:G11" si="0">IF($C2="Affected fraction",E2,IF(E2=1,1,E2*0.9))</f>
        <v>1</v>
      </c>
      <c r="F11" s="105">
        <f t="shared" si="0"/>
        <v>1</v>
      </c>
      <c r="G11" s="105">
        <f t="shared" si="0"/>
        <v>1</v>
      </c>
    </row>
    <row r="12" spans="1:8" x14ac:dyDescent="0.25">
      <c r="C12" s="28" t="s">
        <v>335</v>
      </c>
      <c r="D12" s="105">
        <v>0</v>
      </c>
      <c r="E12" s="105">
        <v>0</v>
      </c>
      <c r="F12" s="105">
        <v>0</v>
      </c>
      <c r="G12" s="105">
        <v>0</v>
      </c>
    </row>
    <row r="13" spans="1:8" x14ac:dyDescent="0.25">
      <c r="A13" s="32" t="s">
        <v>188</v>
      </c>
      <c r="B13" s="28" t="s">
        <v>104</v>
      </c>
      <c r="C13" s="32" t="s">
        <v>334</v>
      </c>
      <c r="D13" s="105">
        <f t="shared" ref="D13:G13" si="1">IF($C4="Affected fraction",D4,IF(D4=1,1,D4*0.9))</f>
        <v>1</v>
      </c>
      <c r="E13" s="105">
        <f t="shared" si="1"/>
        <v>1</v>
      </c>
      <c r="F13" s="105">
        <f t="shared" si="1"/>
        <v>1</v>
      </c>
      <c r="G13" s="105">
        <f t="shared" si="1"/>
        <v>1</v>
      </c>
    </row>
    <row r="14" spans="1:8" x14ac:dyDescent="0.25">
      <c r="C14" s="28" t="s">
        <v>335</v>
      </c>
      <c r="D14" s="105">
        <f t="shared" ref="D14:G14" si="2">IF($C5="Affected fraction",D5,IF(D5=1,1,D5*0.9))</f>
        <v>0.53100000000000003</v>
      </c>
      <c r="E14" s="105">
        <f t="shared" si="2"/>
        <v>0.53100000000000003</v>
      </c>
      <c r="F14" s="105">
        <f t="shared" si="2"/>
        <v>0.53100000000000003</v>
      </c>
      <c r="G14" s="105">
        <f t="shared" si="2"/>
        <v>0.53100000000000003</v>
      </c>
    </row>
    <row r="15" spans="1:8" x14ac:dyDescent="0.25">
      <c r="A15" s="32" t="s">
        <v>187</v>
      </c>
      <c r="B15" s="28" t="s">
        <v>104</v>
      </c>
      <c r="C15" s="32" t="s">
        <v>334</v>
      </c>
      <c r="D15" s="105">
        <f t="shared" ref="D15:G15" si="3">IF($C6="Affected fraction",D6,IF(D6=1,1,D6*0.9))</f>
        <v>1</v>
      </c>
      <c r="E15" s="105">
        <f t="shared" si="3"/>
        <v>1</v>
      </c>
      <c r="F15" s="105">
        <f t="shared" si="3"/>
        <v>1</v>
      </c>
      <c r="G15" s="105">
        <f t="shared" si="3"/>
        <v>1</v>
      </c>
    </row>
    <row r="16" spans="1:8" x14ac:dyDescent="0.25">
      <c r="C16" s="28" t="s">
        <v>335</v>
      </c>
      <c r="D16" s="105">
        <f t="shared" ref="D16:G16" si="4">IF($C7="Affected fraction",D7,IF(D7=1,1,D7*0.9))</f>
        <v>0.53100000000000003</v>
      </c>
      <c r="E16" s="105">
        <f t="shared" si="4"/>
        <v>0.53100000000000003</v>
      </c>
      <c r="F16" s="105">
        <f t="shared" si="4"/>
        <v>0.53100000000000003</v>
      </c>
      <c r="G16" s="105">
        <f t="shared" si="4"/>
        <v>0.53100000000000003</v>
      </c>
    </row>
    <row r="18" spans="1:7" s="107" customFormat="1" ht="13" x14ac:dyDescent="0.3">
      <c r="A18" s="107" t="s">
        <v>332</v>
      </c>
    </row>
    <row r="19" spans="1:7" ht="13" x14ac:dyDescent="0.3">
      <c r="A19" s="42" t="s">
        <v>160</v>
      </c>
      <c r="B19" s="42" t="s">
        <v>333</v>
      </c>
      <c r="C19" s="42"/>
      <c r="D19" s="30" t="s">
        <v>122</v>
      </c>
      <c r="E19" s="30" t="s">
        <v>123</v>
      </c>
      <c r="F19" s="30" t="s">
        <v>124</v>
      </c>
      <c r="G19" s="30" t="s">
        <v>125</v>
      </c>
    </row>
    <row r="20" spans="1:7" x14ac:dyDescent="0.25">
      <c r="A20" s="32" t="s">
        <v>169</v>
      </c>
      <c r="B20" s="28" t="s">
        <v>104</v>
      </c>
      <c r="C20" s="32" t="s">
        <v>334</v>
      </c>
      <c r="D20" s="105">
        <f>IF($C2="Affected fraction",D2,IF(D2=1,1,D2*1.05))</f>
        <v>1</v>
      </c>
      <c r="E20" s="105">
        <f t="shared" ref="E20:G20" si="5">IF($C2="Affected fraction",E2,IF(E2=1,1,E2*1.05))</f>
        <v>1</v>
      </c>
      <c r="F20" s="105">
        <f t="shared" si="5"/>
        <v>1</v>
      </c>
      <c r="G20" s="105">
        <f t="shared" si="5"/>
        <v>1</v>
      </c>
    </row>
    <row r="21" spans="1:7" x14ac:dyDescent="0.25">
      <c r="C21" s="28" t="s">
        <v>335</v>
      </c>
      <c r="D21" s="105">
        <v>0.98</v>
      </c>
      <c r="E21" s="105">
        <v>0.98</v>
      </c>
      <c r="F21" s="105">
        <v>0.98</v>
      </c>
      <c r="G21" s="105">
        <v>0.98</v>
      </c>
    </row>
    <row r="22" spans="1:7" x14ac:dyDescent="0.25">
      <c r="A22" s="32" t="s">
        <v>188</v>
      </c>
      <c r="B22" s="28" t="s">
        <v>104</v>
      </c>
      <c r="C22" s="32" t="s">
        <v>334</v>
      </c>
      <c r="D22" s="105">
        <f t="shared" ref="D22:G22" si="6">IF($C4="Affected fraction",D4,IF(D4=1,1,D4*1.05))</f>
        <v>1</v>
      </c>
      <c r="E22" s="105">
        <f t="shared" si="6"/>
        <v>1</v>
      </c>
      <c r="F22" s="105">
        <f t="shared" si="6"/>
        <v>1</v>
      </c>
      <c r="G22" s="105">
        <f t="shared" si="6"/>
        <v>1</v>
      </c>
    </row>
    <row r="23" spans="1:7" x14ac:dyDescent="0.25">
      <c r="C23" s="28" t="s">
        <v>335</v>
      </c>
      <c r="D23" s="105">
        <f>IF($C5="Affected fraction",D5,IF(D5=1,1,D5*1.1))</f>
        <v>0.64900000000000002</v>
      </c>
      <c r="E23" s="105">
        <f t="shared" ref="E23:G23" si="7">IF($C5="Affected fraction",E5,IF(E5=1,1,E5*1.1))</f>
        <v>0.64900000000000002</v>
      </c>
      <c r="F23" s="105">
        <f t="shared" si="7"/>
        <v>0.64900000000000002</v>
      </c>
      <c r="G23" s="105">
        <f t="shared" si="7"/>
        <v>0.64900000000000002</v>
      </c>
    </row>
    <row r="24" spans="1:7" x14ac:dyDescent="0.25">
      <c r="A24" s="32" t="s">
        <v>187</v>
      </c>
      <c r="B24" s="28" t="s">
        <v>104</v>
      </c>
      <c r="C24" s="32" t="s">
        <v>334</v>
      </c>
      <c r="D24" s="105">
        <f t="shared" ref="D24:G24" si="8">IF($C6="Affected fraction",D6,IF(D6=1,1,D6*1.05))</f>
        <v>1</v>
      </c>
      <c r="E24" s="105">
        <f t="shared" si="8"/>
        <v>1</v>
      </c>
      <c r="F24" s="105">
        <f t="shared" si="8"/>
        <v>1</v>
      </c>
      <c r="G24" s="105">
        <f t="shared" si="8"/>
        <v>1</v>
      </c>
    </row>
    <row r="25" spans="1:7" x14ac:dyDescent="0.25">
      <c r="C25" s="28" t="s">
        <v>335</v>
      </c>
      <c r="D25" s="105">
        <f>IF($C7="Affected fraction",D7,IF(D7=1,1,D7*1.1))</f>
        <v>0.64900000000000002</v>
      </c>
      <c r="E25" s="105">
        <f t="shared" ref="E25:G25" si="9">IF($C7="Affected fraction",E7,IF(E7=1,1,E7*1.1))</f>
        <v>0.64900000000000002</v>
      </c>
      <c r="F25" s="105">
        <f t="shared" si="9"/>
        <v>0.64900000000000002</v>
      </c>
      <c r="G25" s="105">
        <f t="shared" si="9"/>
        <v>0.64900000000000002</v>
      </c>
    </row>
  </sheetData>
  <sheetProtection algorithmName="SHA-512" hashValue="Z3eD7aiErZhWJlRcwEUn70iMbLU4Fcc/dQHRqzR4PPc867QR5l5vMMVun9Lrg2n1eKa3WmEzXTWW+TMnkOxlYg==" saltValue="HE2n0f/oRMUaAZ+CTJleTA==" spinCount="100000" sheet="1" objects="1" scenarios="1" selectLockedCells="1"/>
  <pageMargins left="0.7" right="0.7" top="0.75" bottom="0.75" header="0.3" footer="0.3"/>
  <ignoredErrors>
    <ignoredError sqref="D20:G20 D11:G11 D13:G16 D22:G22 D24:G24" unlockedFormula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31"/>
      <c r="C1" s="31"/>
      <c r="D1" s="31"/>
      <c r="E1" s="31"/>
      <c r="F1" s="31"/>
    </row>
    <row r="2" spans="1:8" ht="27.75" customHeight="1" x14ac:dyDescent="0.3">
      <c r="A2" t="s">
        <v>77</v>
      </c>
      <c r="B2" s="31" t="s">
        <v>8</v>
      </c>
      <c r="C2" s="31" t="s">
        <v>109</v>
      </c>
      <c r="D2" s="31"/>
      <c r="E2" s="31"/>
      <c r="F2" s="31"/>
      <c r="G2" s="31"/>
    </row>
    <row r="3" spans="1:8" ht="15.75" customHeight="1" x14ac:dyDescent="0.25">
      <c r="B3" s="19" t="s">
        <v>78</v>
      </c>
      <c r="C3" s="119"/>
    </row>
    <row r="4" spans="1:8" ht="15.75" customHeight="1" x14ac:dyDescent="0.25">
      <c r="B4" s="19" t="s">
        <v>79</v>
      </c>
      <c r="C4" s="120"/>
    </row>
    <row r="5" spans="1:8" ht="15.75" customHeight="1" x14ac:dyDescent="0.25">
      <c r="B5" s="19" t="s">
        <v>80</v>
      </c>
      <c r="C5" s="120"/>
    </row>
    <row r="6" spans="1:8" ht="15.75" customHeight="1" x14ac:dyDescent="0.25">
      <c r="B6" s="19" t="s">
        <v>81</v>
      </c>
      <c r="C6" s="120"/>
    </row>
    <row r="7" spans="1:8" ht="15.75" customHeight="1" x14ac:dyDescent="0.25">
      <c r="B7" s="19" t="s">
        <v>82</v>
      </c>
      <c r="C7" s="120"/>
    </row>
    <row r="8" spans="1:8" ht="15.75" customHeight="1" x14ac:dyDescent="0.25">
      <c r="B8" s="19" t="s">
        <v>83</v>
      </c>
      <c r="C8" s="120"/>
    </row>
    <row r="9" spans="1:8" ht="15.75" customHeight="1" x14ac:dyDescent="0.25">
      <c r="B9" s="19" t="s">
        <v>84</v>
      </c>
      <c r="C9" s="120"/>
    </row>
    <row r="10" spans="1:8" ht="15.75" customHeight="1" x14ac:dyDescent="0.25">
      <c r="B10" s="19" t="s">
        <v>85</v>
      </c>
      <c r="C10" s="120"/>
    </row>
    <row r="11" spans="1:8" ht="15.75" customHeight="1" x14ac:dyDescent="0.25">
      <c r="B11" s="27" t="s">
        <v>41</v>
      </c>
      <c r="C11" s="56">
        <f>SUM(C3:C10)</f>
        <v>0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31" t="s">
        <v>8</v>
      </c>
      <c r="C13" s="121" t="s">
        <v>96</v>
      </c>
      <c r="D13" s="121" t="s">
        <v>97</v>
      </c>
      <c r="E13" s="121" t="s">
        <v>98</v>
      </c>
      <c r="F13" s="121" t="s">
        <v>99</v>
      </c>
      <c r="G13" s="19"/>
    </row>
    <row r="14" spans="1:8" ht="15.75" customHeight="1" x14ac:dyDescent="0.25">
      <c r="B14" s="19" t="s">
        <v>87</v>
      </c>
      <c r="C14" s="119"/>
      <c r="D14" s="119"/>
      <c r="E14" s="119"/>
      <c r="F14" s="119"/>
    </row>
    <row r="15" spans="1:8" ht="15.75" customHeight="1" x14ac:dyDescent="0.25">
      <c r="B15" s="19" t="s">
        <v>88</v>
      </c>
      <c r="C15" s="120"/>
      <c r="D15" s="120"/>
      <c r="E15" s="120"/>
      <c r="F15" s="120"/>
    </row>
    <row r="16" spans="1:8" ht="15.75" customHeight="1" x14ac:dyDescent="0.25">
      <c r="B16" s="19" t="s">
        <v>89</v>
      </c>
      <c r="C16" s="120"/>
      <c r="D16" s="120"/>
      <c r="E16" s="120"/>
      <c r="F16" s="120"/>
    </row>
    <row r="17" spans="1:8" ht="15.75" customHeight="1" x14ac:dyDescent="0.25">
      <c r="B17" s="19" t="s">
        <v>90</v>
      </c>
      <c r="C17" s="120"/>
      <c r="D17" s="120"/>
      <c r="E17" s="120"/>
      <c r="F17" s="120"/>
    </row>
    <row r="18" spans="1:8" ht="15.75" customHeight="1" x14ac:dyDescent="0.25">
      <c r="B18" s="19" t="s">
        <v>91</v>
      </c>
      <c r="C18" s="120"/>
      <c r="D18" s="120"/>
      <c r="E18" s="120"/>
      <c r="F18" s="120"/>
    </row>
    <row r="19" spans="1:8" ht="15.75" customHeight="1" x14ac:dyDescent="0.25">
      <c r="B19" s="19" t="s">
        <v>92</v>
      </c>
      <c r="C19" s="120"/>
      <c r="D19" s="120"/>
      <c r="E19" s="120"/>
      <c r="F19" s="120"/>
    </row>
    <row r="20" spans="1:8" ht="15.75" customHeight="1" x14ac:dyDescent="0.25">
      <c r="B20" s="19" t="s">
        <v>93</v>
      </c>
      <c r="C20" s="120"/>
      <c r="D20" s="120"/>
      <c r="E20" s="120"/>
      <c r="F20" s="120"/>
    </row>
    <row r="21" spans="1:8" ht="15.75" customHeight="1" x14ac:dyDescent="0.25">
      <c r="B21" s="19" t="s">
        <v>94</v>
      </c>
      <c r="C21" s="120"/>
      <c r="D21" s="120"/>
      <c r="E21" s="120"/>
      <c r="F21" s="120"/>
    </row>
    <row r="22" spans="1:8" ht="15.75" customHeight="1" x14ac:dyDescent="0.25">
      <c r="B22" s="19" t="s">
        <v>95</v>
      </c>
      <c r="C22" s="120"/>
      <c r="D22" s="120"/>
      <c r="E22" s="120"/>
      <c r="F22" s="120"/>
    </row>
    <row r="23" spans="1:8" ht="15.75" customHeight="1" x14ac:dyDescent="0.25">
      <c r="B23" s="27" t="s">
        <v>41</v>
      </c>
      <c r="C23" s="56">
        <f>SUM(C14:C22)</f>
        <v>0</v>
      </c>
      <c r="D23" s="56">
        <f t="shared" ref="D23:F23" si="0">SUM(D14:D22)</f>
        <v>0</v>
      </c>
      <c r="E23" s="56">
        <f t="shared" si="0"/>
        <v>0</v>
      </c>
      <c r="F23" s="56">
        <f t="shared" si="0"/>
        <v>0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31" t="s">
        <v>8</v>
      </c>
      <c r="C25" s="31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119"/>
    </row>
    <row r="27" spans="1:8" ht="15.75" customHeight="1" x14ac:dyDescent="0.25">
      <c r="B27" s="19" t="s">
        <v>102</v>
      </c>
      <c r="C27" s="120"/>
    </row>
    <row r="28" spans="1:8" ht="15.75" customHeight="1" x14ac:dyDescent="0.25">
      <c r="B28" s="19" t="s">
        <v>103</v>
      </c>
      <c r="C28" s="120"/>
    </row>
    <row r="29" spans="1:8" ht="15.75" customHeight="1" x14ac:dyDescent="0.25">
      <c r="B29" s="19" t="s">
        <v>104</v>
      </c>
      <c r="C29" s="120"/>
    </row>
    <row r="30" spans="1:8" ht="15.75" customHeight="1" x14ac:dyDescent="0.25">
      <c r="B30" s="19" t="s">
        <v>1</v>
      </c>
      <c r="C30" s="120"/>
    </row>
    <row r="31" spans="1:8" ht="15.75" customHeight="1" x14ac:dyDescent="0.25">
      <c r="B31" s="19" t="s">
        <v>105</v>
      </c>
      <c r="C31" s="120"/>
    </row>
    <row r="32" spans="1:8" ht="15.75" customHeight="1" x14ac:dyDescent="0.25">
      <c r="B32" s="19" t="s">
        <v>106</v>
      </c>
      <c r="C32" s="120"/>
    </row>
    <row r="33" spans="2:3" ht="15.75" customHeight="1" x14ac:dyDescent="0.25">
      <c r="B33" s="19" t="s">
        <v>107</v>
      </c>
      <c r="C33" s="120"/>
    </row>
    <row r="34" spans="2:3" ht="15.75" customHeight="1" x14ac:dyDescent="0.25">
      <c r="B34" s="19" t="s">
        <v>108</v>
      </c>
      <c r="C34" s="120"/>
    </row>
    <row r="35" spans="2:3" ht="15.75" customHeight="1" x14ac:dyDescent="0.25">
      <c r="B35" s="27" t="s">
        <v>41</v>
      </c>
      <c r="C35" s="56">
        <f>SUM(C26:C34)</f>
        <v>0</v>
      </c>
    </row>
  </sheetData>
  <sheetProtection algorithmName="SHA-512" hashValue="aOa6a20YriidcsEB22ihgogRDgCADLc+YPAbYE3yk52Cqbik4dyi9Ddh6EseKYpeye/pSJdFhyN7jqk7hThJGw==" saltValue="8gMB402edR4Zn0npf+UDF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60" t="str">
        <f>IFERROR(1-_xlfn.NORM.DIST(_xlfn.NORM.INV(SUM(C4:C5), 0, 1) + 1, 0, 1, TRUE), "")</f>
        <v/>
      </c>
      <c r="D2" s="60" t="str">
        <f>IFERROR(1-_xlfn.NORM.DIST(_xlfn.NORM.INV(SUM(D4:D5), 0, 1) + 1, 0, 1, TRUE), "")</f>
        <v/>
      </c>
      <c r="E2" s="60" t="str">
        <f>IFERROR(1-_xlfn.NORM.DIST(_xlfn.NORM.INV(SUM(E4:E5), 0, 1) + 1, 0, 1, TRUE), "")</f>
        <v/>
      </c>
      <c r="F2" s="60" t="str">
        <f>IFERROR(1-_xlfn.NORM.DIST(_xlfn.NORM.INV(SUM(F4:F5), 0, 1) + 1, 0, 1, TRUE), "")</f>
        <v/>
      </c>
      <c r="G2" s="60" t="str">
        <f>IFERROR(1-_xlfn.NORM.DIST(_xlfn.NORM.INV(SUM(G4:G5), 0, 1) + 1, 0, 1, TRUE), "")</f>
        <v/>
      </c>
    </row>
    <row r="3" spans="1:15" ht="15.75" customHeight="1" x14ac:dyDescent="0.25">
      <c r="B3" s="5" t="s">
        <v>113</v>
      </c>
      <c r="C3" s="60" t="str">
        <f>IFERROR(_xlfn.NORM.DIST(_xlfn.NORM.INV(SUM(C4:C5), 0, 1) + 1, 0, 1, TRUE) - SUM(C4:C5), "")</f>
        <v/>
      </c>
      <c r="D3" s="60" t="str">
        <f>IFERROR(_xlfn.NORM.DIST(_xlfn.NORM.INV(SUM(D4:D5), 0, 1) + 1, 0, 1, TRUE) - SUM(D4:D5), "")</f>
        <v/>
      </c>
      <c r="E3" s="60" t="str">
        <f>IFERROR(_xlfn.NORM.DIST(_xlfn.NORM.INV(SUM(E4:E5), 0, 1) + 1, 0, 1, TRUE) - SUM(E4:E5), "")</f>
        <v/>
      </c>
      <c r="F3" s="60" t="str">
        <f>IFERROR(_xlfn.NORM.DIST(_xlfn.NORM.INV(SUM(F4:F5), 0, 1) + 1, 0, 1, TRUE) - SUM(F4:F5), "")</f>
        <v/>
      </c>
      <c r="G3" s="60" t="str">
        <f>IFERROR(_xlfn.NORM.DIST(_xlfn.NORM.INV(SUM(G4:G5), 0, 1) + 1, 0, 1, TRUE) - SUM(G4:G5), "")</f>
        <v/>
      </c>
    </row>
    <row r="4" spans="1:15" ht="15.75" customHeight="1" x14ac:dyDescent="0.25">
      <c r="B4" s="5" t="s">
        <v>114</v>
      </c>
      <c r="C4" s="53"/>
      <c r="D4" s="61"/>
      <c r="E4" s="61"/>
      <c r="F4" s="61"/>
      <c r="G4" s="61"/>
    </row>
    <row r="5" spans="1:15" ht="15.75" customHeight="1" x14ac:dyDescent="0.25">
      <c r="B5" s="5" t="s">
        <v>115</v>
      </c>
      <c r="C5" s="53"/>
      <c r="D5" s="61"/>
      <c r="E5" s="61"/>
      <c r="F5" s="61"/>
      <c r="G5" s="61"/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60" t="str">
        <f>IFERROR(1-_xlfn.NORM.DIST(_xlfn.NORM.INV(SUM(C10:C11), 0, 1) + 1, 0, 1, TRUE), "")</f>
        <v/>
      </c>
      <c r="D8" s="60" t="str">
        <f>IFERROR(1-_xlfn.NORM.DIST(_xlfn.NORM.INV(SUM(D10:D11), 0, 1) + 1, 0, 1, TRUE), "")</f>
        <v/>
      </c>
      <c r="E8" s="60" t="str">
        <f>IFERROR(1-_xlfn.NORM.DIST(_xlfn.NORM.INV(SUM(E10:E11), 0, 1) + 1, 0, 1, TRUE), "")</f>
        <v/>
      </c>
      <c r="F8" s="60" t="str">
        <f>IFERROR(1-_xlfn.NORM.DIST(_xlfn.NORM.INV(SUM(F10:F11), 0, 1) + 1, 0, 1, TRUE), "")</f>
        <v/>
      </c>
      <c r="G8" s="60" t="str">
        <f>IFERROR(1-_xlfn.NORM.DIST(_xlfn.NORM.INV(SUM(G10:G11), 0, 1) + 1, 0, 1, TRUE), "")</f>
        <v/>
      </c>
    </row>
    <row r="9" spans="1:15" ht="15.75" customHeight="1" x14ac:dyDescent="0.25">
      <c r="B9" s="5" t="s">
        <v>118</v>
      </c>
      <c r="C9" s="60" t="str">
        <f>IFERROR(_xlfn.NORM.DIST(_xlfn.NORM.INV(SUM(C10:C11), 0, 1) + 1, 0, 1, TRUE) - SUM(C10:C11), "")</f>
        <v/>
      </c>
      <c r="D9" s="60" t="str">
        <f>IFERROR(_xlfn.NORM.DIST(_xlfn.NORM.INV(SUM(D10:D11), 0, 1) + 1, 0, 1, TRUE) - SUM(D10:D11), "")</f>
        <v/>
      </c>
      <c r="E9" s="60" t="str">
        <f>IFERROR(_xlfn.NORM.DIST(_xlfn.NORM.INV(SUM(E10:E11), 0, 1) + 1, 0, 1, TRUE) - SUM(E10:E11), "")</f>
        <v/>
      </c>
      <c r="F9" s="60" t="str">
        <f>IFERROR(_xlfn.NORM.DIST(_xlfn.NORM.INV(SUM(F10:F11), 0, 1) + 1, 0, 1, TRUE) - SUM(F10:F11), "")</f>
        <v/>
      </c>
      <c r="G9" s="60" t="str">
        <f>IFERROR(_xlfn.NORM.DIST(_xlfn.NORM.INV(SUM(G10:G11), 0, 1) + 1, 0, 1, TRUE) - SUM(G10:G11), "")</f>
        <v/>
      </c>
    </row>
    <row r="10" spans="1:15" ht="15.75" customHeight="1" x14ac:dyDescent="0.25">
      <c r="B10" s="5" t="s">
        <v>119</v>
      </c>
      <c r="C10" s="53"/>
      <c r="D10" s="61"/>
      <c r="E10" s="61"/>
      <c r="F10" s="61"/>
      <c r="G10" s="61"/>
    </row>
    <row r="11" spans="1:15" ht="15.75" customHeight="1" x14ac:dyDescent="0.25">
      <c r="B11" s="5" t="s">
        <v>120</v>
      </c>
      <c r="C11" s="53"/>
      <c r="D11" s="61"/>
      <c r="E11" s="61"/>
      <c r="F11" s="61"/>
      <c r="G11" s="61"/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9"/>
      <c r="D14" s="62"/>
      <c r="E14" s="62"/>
      <c r="F14" s="62"/>
      <c r="G14" s="62"/>
      <c r="H14" s="53"/>
      <c r="I14" s="63"/>
      <c r="J14" s="63"/>
      <c r="K14" s="63"/>
      <c r="L14" s="53"/>
      <c r="M14" s="63"/>
      <c r="N14" s="63"/>
      <c r="O14" s="63"/>
    </row>
    <row r="15" spans="1:15" ht="15.75" customHeight="1" x14ac:dyDescent="0.25">
      <c r="B15" s="11" t="s">
        <v>127</v>
      </c>
      <c r="C15" s="60">
        <f t="shared" ref="C15:O15" si="0">iron_deficiency_anaemia*C14</f>
        <v>0</v>
      </c>
      <c r="D15" s="60">
        <f t="shared" si="0"/>
        <v>0</v>
      </c>
      <c r="E15" s="60">
        <f t="shared" si="0"/>
        <v>0</v>
      </c>
      <c r="F15" s="60">
        <f t="shared" si="0"/>
        <v>0</v>
      </c>
      <c r="G15" s="60">
        <f t="shared" si="0"/>
        <v>0</v>
      </c>
      <c r="H15" s="60">
        <f t="shared" si="0"/>
        <v>0</v>
      </c>
      <c r="I15" s="60">
        <f t="shared" si="0"/>
        <v>0</v>
      </c>
      <c r="J15" s="60">
        <f t="shared" si="0"/>
        <v>0</v>
      </c>
      <c r="K15" s="60">
        <f t="shared" si="0"/>
        <v>0</v>
      </c>
      <c r="L15" s="60">
        <f t="shared" si="0"/>
        <v>0</v>
      </c>
      <c r="M15" s="60">
        <f t="shared" si="0"/>
        <v>0</v>
      </c>
      <c r="N15" s="60">
        <f t="shared" si="0"/>
        <v>0</v>
      </c>
      <c r="O15" s="60">
        <f t="shared" si="0"/>
        <v>0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G1oPQFbwfIzaFVgOlGKoGPj0sbWIQ/uymUWTP01qB+PCmdft1DmeWtzn4+lxb7UumWcx0qaanHFRayLDVfPjog==" saltValue="hNDTAcPT4eF12gtvtOmX1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2" t="s">
        <v>129</v>
      </c>
      <c r="C2" s="53"/>
      <c r="D2" s="61"/>
      <c r="E2" s="61"/>
      <c r="F2" s="61"/>
      <c r="G2" s="61"/>
    </row>
    <row r="3" spans="1:7" x14ac:dyDescent="0.25">
      <c r="B3" s="32" t="s">
        <v>130</v>
      </c>
      <c r="C3" s="61"/>
      <c r="D3" s="61"/>
      <c r="E3" s="61"/>
      <c r="F3" s="61"/>
      <c r="G3" s="61"/>
    </row>
    <row r="4" spans="1:7" x14ac:dyDescent="0.25">
      <c r="B4" s="32" t="s">
        <v>131</v>
      </c>
      <c r="C4" s="61"/>
      <c r="D4" s="61"/>
      <c r="E4" s="61"/>
      <c r="F4" s="61"/>
      <c r="G4" s="61"/>
    </row>
    <row r="5" spans="1:7" x14ac:dyDescent="0.25">
      <c r="B5" s="32" t="s">
        <v>132</v>
      </c>
      <c r="C5" s="60">
        <f>1-SUM(C2:C4)</f>
        <v>1</v>
      </c>
      <c r="D5" s="60">
        <f t="shared" ref="D5:G5" si="0">1-SUM(D2:D4)</f>
        <v>1</v>
      </c>
      <c r="E5" s="60">
        <f t="shared" si="0"/>
        <v>1</v>
      </c>
      <c r="F5" s="60">
        <f t="shared" si="0"/>
        <v>1</v>
      </c>
      <c r="G5" s="60">
        <f t="shared" si="0"/>
        <v>1</v>
      </c>
    </row>
  </sheetData>
  <sheetProtection algorithmName="SHA-512" hashValue="EXHf5yLzPZ8Mdkh+7myViP3ktW0+l9+1UzBIOKWhRJ+bfAJPv6Dz93FdC0diQpsdhG+vz5euAwE1jPcJPGmFgg==" saltValue="oh7xujc9L2WMoh0BIduOq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Lg5FIfQ0BXsRmYgfZAMKAUP0GzbrRBByJ3aMWE622UDPBChuSlP6915LyYuEFTTxCRbr8UCcYw7aVgKSrSIMIg==" saltValue="Vy726CJBxi+n20F3cAwIlg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x14ac:dyDescent="0.3">
      <c r="A1" s="4" t="s">
        <v>12</v>
      </c>
      <c r="B1" s="4" t="s">
        <v>144</v>
      </c>
    </row>
    <row r="2" spans="1:2" x14ac:dyDescent="0.25">
      <c r="A2" s="8" t="s">
        <v>145</v>
      </c>
      <c r="B2" s="115">
        <v>10</v>
      </c>
    </row>
    <row r="3" spans="1:2" x14ac:dyDescent="0.25">
      <c r="A3" s="8" t="s">
        <v>150</v>
      </c>
      <c r="B3" s="115">
        <v>10</v>
      </c>
    </row>
    <row r="4" spans="1:2" x14ac:dyDescent="0.25">
      <c r="A4" s="8" t="s">
        <v>146</v>
      </c>
      <c r="B4" s="115">
        <v>10</v>
      </c>
    </row>
    <row r="5" spans="1:2" x14ac:dyDescent="0.25">
      <c r="A5" s="8" t="s">
        <v>147</v>
      </c>
      <c r="B5" s="115">
        <v>10</v>
      </c>
    </row>
    <row r="6" spans="1:2" x14ac:dyDescent="0.25">
      <c r="A6" s="8" t="s">
        <v>148</v>
      </c>
      <c r="B6" s="115">
        <v>10</v>
      </c>
    </row>
    <row r="7" spans="1:2" x14ac:dyDescent="0.25">
      <c r="A7" s="8" t="s">
        <v>149</v>
      </c>
      <c r="B7" s="115">
        <v>10</v>
      </c>
    </row>
  </sheetData>
  <sheetProtection algorithmName="SHA-512" hashValue="8RNHDdCt30KIXKA6ZftPaDPWSKwWV3RlwdPjEp2mxvMifvfGYumV7Yfx9sqrsfA5Up+NUSdSioKghkBXp/wUKw==" saltValue="aHvY+pr9zi6p6Q0ni8yXa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28" customWidth="1"/>
    <col min="2" max="2" width="19.08984375" style="28" customWidth="1"/>
    <col min="3" max="3" width="13.453125" style="28" customWidth="1"/>
    <col min="4" max="16384" width="11.453125" style="28"/>
  </cols>
  <sheetData>
    <row r="1" spans="1:5" ht="13" x14ac:dyDescent="0.3">
      <c r="A1" s="38" t="s">
        <v>151</v>
      </c>
      <c r="B1" s="39" t="s">
        <v>152</v>
      </c>
      <c r="C1" s="39" t="s">
        <v>153</v>
      </c>
      <c r="D1" s="39" t="s">
        <v>154</v>
      </c>
      <c r="E1" s="39" t="s">
        <v>155</v>
      </c>
    </row>
    <row r="2" spans="1:5" ht="13" x14ac:dyDescent="0.3">
      <c r="A2" s="37" t="s">
        <v>157</v>
      </c>
      <c r="B2" s="35" t="s">
        <v>100</v>
      </c>
      <c r="C2" s="64"/>
      <c r="D2" s="64"/>
      <c r="E2" s="45" t="str">
        <f>IF(E$7="","",E$7)</f>
        <v/>
      </c>
    </row>
    <row r="3" spans="1:5" x14ac:dyDescent="0.25">
      <c r="B3" s="35" t="s">
        <v>109</v>
      </c>
      <c r="C3" s="64"/>
      <c r="D3" s="55" t="s">
        <v>7</v>
      </c>
      <c r="E3" s="45" t="str">
        <f>IF(E$7="","",E$7)</f>
        <v/>
      </c>
    </row>
    <row r="4" spans="1:5" x14ac:dyDescent="0.25">
      <c r="B4" s="35" t="s">
        <v>96</v>
      </c>
      <c r="C4" s="64"/>
      <c r="D4" s="55" t="s">
        <v>7</v>
      </c>
      <c r="E4" s="45" t="str">
        <f>IF(E$7="","",E$7)</f>
        <v/>
      </c>
    </row>
    <row r="5" spans="1:5" x14ac:dyDescent="0.25">
      <c r="B5" s="35" t="s">
        <v>97</v>
      </c>
      <c r="C5" s="64"/>
      <c r="D5" s="64"/>
      <c r="E5" s="45" t="str">
        <f>IF(E$7="","",E$7)</f>
        <v/>
      </c>
    </row>
    <row r="6" spans="1:5" x14ac:dyDescent="0.25">
      <c r="B6" s="35" t="s">
        <v>98</v>
      </c>
      <c r="C6" s="64"/>
      <c r="D6" s="64"/>
      <c r="E6" s="45" t="str">
        <f>IF(E$7="","",E$7)</f>
        <v/>
      </c>
    </row>
    <row r="7" spans="1:5" x14ac:dyDescent="0.25">
      <c r="B7" s="35" t="s">
        <v>156</v>
      </c>
      <c r="C7" s="34"/>
      <c r="D7" s="33"/>
      <c r="E7" s="64"/>
    </row>
    <row r="9" spans="1:5" ht="13" x14ac:dyDescent="0.3">
      <c r="A9" s="37" t="s">
        <v>158</v>
      </c>
      <c r="B9" s="35" t="s">
        <v>100</v>
      </c>
      <c r="C9" s="64"/>
      <c r="D9" s="64"/>
      <c r="E9" s="45" t="str">
        <f>IF(E$7="","",E$7)</f>
        <v/>
      </c>
    </row>
    <row r="10" spans="1:5" x14ac:dyDescent="0.25">
      <c r="B10" s="35" t="s">
        <v>109</v>
      </c>
      <c r="C10" s="64"/>
      <c r="D10" s="64"/>
      <c r="E10" s="45" t="str">
        <f>IF(E$7="","",E$7)</f>
        <v/>
      </c>
    </row>
    <row r="11" spans="1:5" x14ac:dyDescent="0.25">
      <c r="B11" s="35" t="s">
        <v>96</v>
      </c>
      <c r="C11" s="64"/>
      <c r="D11" s="64"/>
      <c r="E11" s="45" t="str">
        <f>IF(E$7="","",E$7)</f>
        <v/>
      </c>
    </row>
    <row r="12" spans="1:5" x14ac:dyDescent="0.25">
      <c r="B12" s="35" t="s">
        <v>97</v>
      </c>
      <c r="C12" s="64"/>
      <c r="D12" s="55" t="s">
        <v>7</v>
      </c>
      <c r="E12" s="45" t="str">
        <f>IF(E$7="","",E$7)</f>
        <v/>
      </c>
    </row>
    <row r="13" spans="1:5" x14ac:dyDescent="0.25">
      <c r="B13" s="35" t="s">
        <v>98</v>
      </c>
      <c r="C13" s="64"/>
      <c r="D13" s="55" t="s">
        <v>7</v>
      </c>
      <c r="E13" s="45" t="str">
        <f>IF(E$7="","",E$7)</f>
        <v/>
      </c>
    </row>
    <row r="14" spans="1:5" x14ac:dyDescent="0.25">
      <c r="B14" s="35" t="s">
        <v>156</v>
      </c>
      <c r="C14" s="34"/>
      <c r="D14" s="33"/>
      <c r="E14" s="64"/>
    </row>
    <row r="16" spans="1:5" ht="13" x14ac:dyDescent="0.3">
      <c r="A16" s="37" t="s">
        <v>159</v>
      </c>
      <c r="B16" s="35" t="s">
        <v>100</v>
      </c>
      <c r="C16" s="64"/>
      <c r="D16" s="64" t="s">
        <v>7</v>
      </c>
      <c r="E16" s="45" t="str">
        <f>IF(E$7="","",E$7)</f>
        <v/>
      </c>
    </row>
    <row r="17" spans="2:5" x14ac:dyDescent="0.25">
      <c r="B17" s="35" t="s">
        <v>109</v>
      </c>
      <c r="C17" s="64"/>
      <c r="D17" s="64" t="s">
        <v>7</v>
      </c>
      <c r="E17" s="45" t="str">
        <f>IF(E$7="","",E$7)</f>
        <v/>
      </c>
    </row>
    <row r="18" spans="2:5" x14ac:dyDescent="0.25">
      <c r="B18" s="35" t="s">
        <v>96</v>
      </c>
      <c r="C18" s="64"/>
      <c r="D18" s="64" t="s">
        <v>7</v>
      </c>
      <c r="E18" s="45" t="str">
        <f>IF(E$7="","",E$7)</f>
        <v/>
      </c>
    </row>
    <row r="19" spans="2:5" x14ac:dyDescent="0.25">
      <c r="B19" s="35" t="s">
        <v>97</v>
      </c>
      <c r="C19" s="64"/>
      <c r="D19" s="64" t="s">
        <v>7</v>
      </c>
      <c r="E19" s="45" t="str">
        <f>IF(E$7="","",E$7)</f>
        <v/>
      </c>
    </row>
    <row r="20" spans="2:5" x14ac:dyDescent="0.25">
      <c r="B20" s="35" t="s">
        <v>98</v>
      </c>
      <c r="C20" s="64"/>
      <c r="D20" s="64" t="s">
        <v>7</v>
      </c>
      <c r="E20" s="45" t="str">
        <f>IF(E$7="","",E$7)</f>
        <v/>
      </c>
    </row>
    <row r="21" spans="2:5" x14ac:dyDescent="0.25">
      <c r="B21" s="35" t="s">
        <v>156</v>
      </c>
      <c r="C21" s="34"/>
      <c r="D21" s="33"/>
      <c r="E21" s="64"/>
    </row>
  </sheetData>
  <sheetProtection algorithmName="SHA-512" hashValue="darun1Jvw3kG2BxeBacLqf5OYqi6/HjGsCy610C3bXW0Yr+4pydlwqOZN8A7nkW835W8jNCrglqPq2dkCpuDKQ==" saltValue="2yLqPsET81NquQVvbPoyH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47" t="s">
        <v>5</v>
      </c>
      <c r="B1" s="39" t="s">
        <v>162</v>
      </c>
      <c r="C1" s="48" t="s">
        <v>6</v>
      </c>
      <c r="D1" s="48" t="s">
        <v>163</v>
      </c>
    </row>
    <row r="2" spans="1:4" ht="13" x14ac:dyDescent="0.3">
      <c r="A2" s="48" t="s">
        <v>160</v>
      </c>
      <c r="B2" s="35" t="s">
        <v>161</v>
      </c>
      <c r="C2" s="35" t="s">
        <v>165</v>
      </c>
      <c r="D2" s="64"/>
    </row>
    <row r="3" spans="1:4" ht="13" x14ac:dyDescent="0.3">
      <c r="A3" s="48" t="s">
        <v>164</v>
      </c>
      <c r="B3" s="35" t="s">
        <v>153</v>
      </c>
      <c r="C3" s="35" t="s">
        <v>154</v>
      </c>
      <c r="D3" s="64"/>
    </row>
  </sheetData>
  <sheetProtection algorithmName="SHA-512" hashValue="+2lX878QEpXTcuUVkCKnNNJDsy57jcJdycv6n6HLz79NOnRZ15tfcn0eVu+PksuHKyGuJi4Pkd10UuKHTcImzQ==" saltValue="n4GIy3PW7CMGTFS5+Qzuzw==" spinCount="100000" sheet="1" objects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5de2aea6-bdc3-4e5f-b0ae-84d85b5764e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5ACC24-A23B-4F66-B2C3-F39116C08A35}">
  <ds:schemaRefs>
    <ds:schemaRef ds:uri="http://schemas.microsoft.com/office/2006/metadata/properties"/>
    <ds:schemaRef ds:uri="http://schemas.microsoft.com/office/infopath/2007/PartnerControls"/>
    <ds:schemaRef ds:uri="5de2aea6-bdc3-4e5f-b0ae-84d85b5764e4"/>
  </ds:schemaRefs>
</ds:datastoreItem>
</file>

<file path=customXml/itemProps2.xml><?xml version="1.0" encoding="utf-8"?>
<ds:datastoreItem xmlns:ds="http://schemas.openxmlformats.org/officeDocument/2006/customXml" ds:itemID="{87E89A13-0449-4026-BB40-CE009D889E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F27224-E052-49D0-B72B-C9073A8D27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e2aea6-bdc3-4e5f-b0ae-84d85b5764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2024-03-18T01:19:57Z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0x010100856A3DB4B0A5FF4A85E5854FA9B1BD84</vt:lpwstr>
  </property>
  <property fmtid="{D5CDD505-2E9C-101B-9397-08002B2CF9AE}" pid="3" name="Order">
    <vt:r8>442100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</Properties>
</file>