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0" yWindow="456" windowWidth="20736" windowHeight="11760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Programs impacted population" sheetId="62" state="hidden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D5" i="65" l="1"/>
  <c r="F23" i="4" l="1"/>
  <c r="C35" i="4" l="1"/>
  <c r="E23" i="4"/>
  <c r="D23" i="4"/>
  <c r="C23" i="4"/>
  <c r="C11" i="4"/>
  <c r="A1" i="4"/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<sst xmlns="http://schemas.openxmlformats.org/spreadsheetml/2006/main" count="1087" uniqueCount="270">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</sst>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2017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3" spans="1:4" ht="15.75" customHeight="1" x14ac:dyDescent="0.25">
      <c r="A63" s="4"/>
    </row>
  </sheetData>
  <sheetProtection algorithmName="SHA-512" hashValue="ZmFHu+asAjc9o/ZQi60gz4I/KSQ1N/JG87lXWGVxG4PWyvszJScvaHzl72qMLNDYOp/nw/1tbeh6VRqPtQ60ZQ==" saltValue="8VVhKwlYtQCeH0+7hE9P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6"/>
  <sheetViews>
    <sheetView workbookViewId="0">
      <selection activeCell="B3" sqref="B3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36" sqref="D36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</v>
      </c>
      <c r="D7" s="93">
        <f>diarrhoea_1_5mo/26</f>
        <v>0</v>
      </c>
      <c r="E7" s="93">
        <f>diarrhoea_6_11mo/26</f>
        <v>0</v>
      </c>
      <c r="F7" s="93">
        <f>diarrhoea_12_23mo/26</f>
        <v>0</v>
      </c>
      <c r="G7" s="93">
        <f>diarrhoea_24_59mo/26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IF(ISBLANK(comm_deliv), frac_children_health_facility,1)</f>
        <v>0</v>
      </c>
      <c r="E9" s="93">
        <f>IF(ISBLANK(comm_deliv), frac_children_health_facility,1)</f>
        <v>0</v>
      </c>
      <c r="F9" s="93">
        <f>IF(ISBLANK(comm_deliv), frac_children_health_facility,1)</f>
        <v>0</v>
      </c>
      <c r="G9" s="93">
        <f>IF(ISBLANK(comm_deliv), frac_children_health_facility,1)</f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" customHeight="1" x14ac:dyDescent="0.25">
      <c r="B10" s="11" t="s">
        <v>28</v>
      </c>
      <c r="C10" s="93">
        <v>0</v>
      </c>
      <c r="D10" s="93">
        <v>0</v>
      </c>
      <c r="E10" s="93">
        <v>1</v>
      </c>
      <c r="F10" s="93">
        <v>1</v>
      </c>
      <c r="G10" s="93"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.75" customHeight="1" x14ac:dyDescent="0.25">
      <c r="B11" s="33" t="s">
        <v>85</v>
      </c>
      <c r="C11" s="93">
        <f>diarrhoea_1mo/26</f>
        <v>0</v>
      </c>
      <c r="D11" s="93">
        <f>diarrhoea_1_5mo/26</f>
        <v>0</v>
      </c>
      <c r="E11" s="93">
        <f>diarrhoea_6_11mo/26</f>
        <v>0</v>
      </c>
      <c r="F11" s="93">
        <f>diarrhoea_12_23mo/26</f>
        <v>0</v>
      </c>
      <c r="G11" s="93">
        <f>diarrhoea_24_59mo/26</f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11" t="s">
        <v>60</v>
      </c>
      <c r="C12" s="93">
        <v>0</v>
      </c>
      <c r="D12" s="93">
        <v>0</v>
      </c>
      <c r="E12" s="93">
        <v>1</v>
      </c>
      <c r="F12" s="93">
        <v>1</v>
      </c>
      <c r="G12" s="93">
        <v>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3">
        <f>food_insecure</f>
        <v>0</v>
      </c>
      <c r="I14" s="93">
        <f>food_insecure</f>
        <v>0</v>
      </c>
      <c r="J14" s="93">
        <f>food_insecure</f>
        <v>0</v>
      </c>
      <c r="K14" s="93">
        <f>food_insecure</f>
        <v>0</v>
      </c>
      <c r="L14" s="94">
        <v>0</v>
      </c>
      <c r="M14" s="94">
        <v>0</v>
      </c>
      <c r="N14" s="94">
        <v>0</v>
      </c>
      <c r="O14" s="94">
        <v>0</v>
      </c>
    </row>
    <row r="15" spans="1:15" ht="15.75" customHeight="1" x14ac:dyDescent="0.25">
      <c r="A15" s="4"/>
      <c r="B15" s="11" t="s">
        <v>86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v>1</v>
      </c>
      <c r="I15" s="93">
        <v>1</v>
      </c>
      <c r="J15" s="93">
        <v>1</v>
      </c>
      <c r="K15" s="93">
        <v>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189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f xml:space="preserve"> 1</f>
        <v>1</v>
      </c>
      <c r="I16" s="93">
        <f xml:space="preserve"> 1</f>
        <v>1</v>
      </c>
      <c r="J16" s="93">
        <f xml:space="preserve"> 1</f>
        <v>1</v>
      </c>
      <c r="K16" s="93">
        <f xml:space="preserve"> 1</f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206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>frac_PW_health_facility</f>
        <v>0</v>
      </c>
      <c r="I17" s="93">
        <f>frac_PW_health_facility</f>
        <v>0</v>
      </c>
      <c r="J17" s="93">
        <f>frac_PW_health_facility</f>
        <v>0</v>
      </c>
      <c r="K17" s="93">
        <f>frac_PW_health_facility</f>
        <v>0</v>
      </c>
      <c r="L17" s="94">
        <v>0</v>
      </c>
      <c r="M17" s="94">
        <v>0</v>
      </c>
      <c r="N17" s="94">
        <v>0</v>
      </c>
      <c r="O17" s="94">
        <v>0</v>
      </c>
    </row>
    <row r="18" spans="1:15" ht="15" customHeight="1" x14ac:dyDescent="0.25">
      <c r="B18" s="33" t="s">
        <v>57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frac_malaria_risk</f>
        <v>0</v>
      </c>
      <c r="I18" s="93">
        <f>frac_malaria_risk</f>
        <v>0</v>
      </c>
      <c r="J18" s="93">
        <f>frac_malaria_risk</f>
        <v>0</v>
      </c>
      <c r="K18" s="93">
        <f>frac_malaria_risk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customHeight="1" x14ac:dyDescent="0.25">
      <c r="B19" s="11" t="s">
        <v>88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v>1</v>
      </c>
      <c r="I19" s="93">
        <v>1</v>
      </c>
      <c r="J19" s="93">
        <v>1</v>
      </c>
      <c r="K19" s="93"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87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33" t="s">
        <v>59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f>1</f>
        <v>1</v>
      </c>
      <c r="I21" s="93">
        <f>1</f>
        <v>1</v>
      </c>
      <c r="J21" s="93">
        <f>1</f>
        <v>1</v>
      </c>
      <c r="K21" s="93">
        <f>1</f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/>
    </row>
    <row r="23" spans="1:15" ht="15.75" customHeight="1" x14ac:dyDescent="0.25">
      <c r="A23" s="60" t="s">
        <v>37</v>
      </c>
      <c r="B23" s="61" t="s">
        <v>197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3">
        <f>famplan_unmet_need</f>
        <v>0</v>
      </c>
      <c r="M23" s="93">
        <f>famplan_unmet_need</f>
        <v>0</v>
      </c>
      <c r="N23" s="93">
        <f>famplan_unmet_need</f>
        <v>0</v>
      </c>
      <c r="O23" s="93">
        <f>famplan_unmet_need</f>
        <v>0</v>
      </c>
    </row>
    <row r="24" spans="1:15" ht="15.75" customHeight="1" x14ac:dyDescent="0.25">
      <c r="B24" s="61" t="s">
        <v>190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(1-food_insecure)*(0.49)*(1-school_attendance) + food_insecure*(0.7)*(1-school_attendance)</f>
        <v>0.49</v>
      </c>
      <c r="M24" s="93">
        <f>(1-food_insecure)*(0.49)+food_insecure*(0.7)</f>
        <v>0.49</v>
      </c>
      <c r="N24" s="93">
        <f>(1-food_insecure)*(0.49)+food_insecure*(0.7)</f>
        <v>0.49</v>
      </c>
      <c r="O24" s="93">
        <f>(1-food_insecure)*(0.49)+food_insecure*(0.7)</f>
        <v>0.49</v>
      </c>
    </row>
    <row r="25" spans="1:15" ht="15.75" customHeight="1" x14ac:dyDescent="0.25">
      <c r="B25" s="61" t="s">
        <v>207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(1-food_insecure)*(0.21)*(1-school_attendance) + food_insecure*(0.3)*(1-school_attendance)</f>
        <v>0.21</v>
      </c>
      <c r="M25" s="93">
        <f>(1-food_insecure)*(0.21)+food_insecure*(0.3)</f>
        <v>0.21</v>
      </c>
      <c r="N25" s="93">
        <f>(1-food_insecure)*(0.21)+food_insecure*(0.3)</f>
        <v>0.21</v>
      </c>
      <c r="O25" s="93">
        <f>(1-food_insecure)*(0.21)+food_insecure*(0.3)</f>
        <v>0.21</v>
      </c>
    </row>
    <row r="26" spans="1:15" ht="15.75" customHeight="1" x14ac:dyDescent="0.25">
      <c r="B26" s="61" t="s">
        <v>191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(1-food_insecure)*(0.3)*(1-school_attendance)</f>
        <v>0.3</v>
      </c>
      <c r="M26" s="93">
        <f>(1-food_insecure)*(0.3)</f>
        <v>0.3</v>
      </c>
      <c r="N26" s="93">
        <f>(1-food_insecure)*(0.3)</f>
        <v>0.3</v>
      </c>
      <c r="O26" s="93">
        <f>(1-food_insecure)*(0.3)</f>
        <v>0.3</v>
      </c>
    </row>
    <row r="27" spans="1:15" ht="15.75" customHeight="1" x14ac:dyDescent="0.25">
      <c r="B27" s="61" t="s">
        <v>192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(1-food_insecure)*1*school_attendance + food_insecure*1*school_attendance</f>
        <v>0</v>
      </c>
      <c r="M27" s="93">
        <v>0</v>
      </c>
      <c r="N27" s="93">
        <v>0</v>
      </c>
      <c r="O27" s="93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3">
        <v>0</v>
      </c>
      <c r="D29" s="93">
        <v>0</v>
      </c>
      <c r="E29" s="93">
        <f t="shared" ref="E29:O29" si="0">frac_maize</f>
        <v>0</v>
      </c>
      <c r="F29" s="93">
        <f t="shared" si="0"/>
        <v>0</v>
      </c>
      <c r="G29" s="93">
        <f t="shared" si="0"/>
        <v>0</v>
      </c>
      <c r="H29" s="93">
        <f t="shared" si="0"/>
        <v>0</v>
      </c>
      <c r="I29" s="93">
        <f t="shared" si="0"/>
        <v>0</v>
      </c>
      <c r="J29" s="93">
        <f t="shared" si="0"/>
        <v>0</v>
      </c>
      <c r="K29" s="93">
        <f t="shared" si="0"/>
        <v>0</v>
      </c>
      <c r="L29" s="93">
        <f t="shared" si="0"/>
        <v>0</v>
      </c>
      <c r="M29" s="93">
        <f t="shared" si="0"/>
        <v>0</v>
      </c>
      <c r="N29" s="93">
        <f t="shared" si="0"/>
        <v>0</v>
      </c>
      <c r="O29" s="93">
        <f t="shared" si="0"/>
        <v>0</v>
      </c>
    </row>
    <row r="30" spans="1:15" ht="15.75" customHeight="1" x14ac:dyDescent="0.25">
      <c r="B30" s="11" t="s">
        <v>64</v>
      </c>
      <c r="C30" s="93">
        <v>0</v>
      </c>
      <c r="D30" s="93">
        <v>0</v>
      </c>
      <c r="E30" s="93">
        <f t="shared" ref="E30:O30" si="1">frac_rice</f>
        <v>0</v>
      </c>
      <c r="F30" s="93">
        <f t="shared" si="1"/>
        <v>0</v>
      </c>
      <c r="G30" s="93">
        <f t="shared" si="1"/>
        <v>0</v>
      </c>
      <c r="H30" s="93">
        <f t="shared" si="1"/>
        <v>0</v>
      </c>
      <c r="I30" s="93">
        <f t="shared" si="1"/>
        <v>0</v>
      </c>
      <c r="J30" s="93">
        <f t="shared" si="1"/>
        <v>0</v>
      </c>
      <c r="K30" s="93">
        <f t="shared" si="1"/>
        <v>0</v>
      </c>
      <c r="L30" s="93">
        <f t="shared" si="1"/>
        <v>0</v>
      </c>
      <c r="M30" s="93">
        <f t="shared" si="1"/>
        <v>0</v>
      </c>
      <c r="N30" s="93">
        <f t="shared" si="1"/>
        <v>0</v>
      </c>
      <c r="O30" s="93">
        <f t="shared" si="1"/>
        <v>0</v>
      </c>
    </row>
    <row r="31" spans="1:15" ht="15.75" customHeight="1" x14ac:dyDescent="0.25">
      <c r="B31" s="11" t="s">
        <v>62</v>
      </c>
      <c r="C31" s="93">
        <v>0</v>
      </c>
      <c r="D31" s="93">
        <v>0</v>
      </c>
      <c r="E31" s="93">
        <f t="shared" ref="E31:O31" si="2">frac_wheat</f>
        <v>0</v>
      </c>
      <c r="F31" s="93">
        <f t="shared" si="2"/>
        <v>0</v>
      </c>
      <c r="G31" s="93">
        <f t="shared" si="2"/>
        <v>0</v>
      </c>
      <c r="H31" s="93">
        <f t="shared" si="2"/>
        <v>0</v>
      </c>
      <c r="I31" s="93">
        <f t="shared" si="2"/>
        <v>0</v>
      </c>
      <c r="J31" s="93">
        <f t="shared" si="2"/>
        <v>0</v>
      </c>
      <c r="K31" s="93">
        <f t="shared" si="2"/>
        <v>0</v>
      </c>
      <c r="L31" s="93">
        <f t="shared" si="2"/>
        <v>0</v>
      </c>
      <c r="M31" s="93">
        <f t="shared" si="2"/>
        <v>0</v>
      </c>
      <c r="N31" s="93">
        <f t="shared" si="2"/>
        <v>0</v>
      </c>
      <c r="O31" s="93">
        <f t="shared" si="2"/>
        <v>0</v>
      </c>
    </row>
    <row r="32" spans="1:15" ht="15.75" customHeight="1" x14ac:dyDescent="0.25">
      <c r="B32" s="11" t="s">
        <v>47</v>
      </c>
      <c r="C32" s="93">
        <v>0</v>
      </c>
      <c r="D32" s="93">
        <v>0</v>
      </c>
      <c r="E32" s="93">
        <v>1</v>
      </c>
      <c r="F32" s="93">
        <v>1</v>
      </c>
      <c r="G32" s="93">
        <v>1</v>
      </c>
      <c r="H32" s="93">
        <v>1</v>
      </c>
      <c r="I32" s="93">
        <v>1</v>
      </c>
      <c r="J32" s="93">
        <v>1</v>
      </c>
      <c r="K32" s="93">
        <v>1</v>
      </c>
      <c r="L32" s="93">
        <v>1</v>
      </c>
      <c r="M32" s="93">
        <v>1</v>
      </c>
      <c r="N32" s="93">
        <v>1</v>
      </c>
      <c r="O32" s="93">
        <v>1</v>
      </c>
    </row>
    <row r="33" spans="1:15" ht="15.75" customHeight="1" x14ac:dyDescent="0.25">
      <c r="B33" s="11" t="s">
        <v>34</v>
      </c>
      <c r="C33" s="93">
        <f t="shared" ref="C33:O33" si="3">frac_malaria_risk</f>
        <v>0</v>
      </c>
      <c r="D33" s="93">
        <f t="shared" si="3"/>
        <v>0</v>
      </c>
      <c r="E33" s="93">
        <f t="shared" si="3"/>
        <v>0</v>
      </c>
      <c r="F33" s="93">
        <f t="shared" si="3"/>
        <v>0</v>
      </c>
      <c r="G33" s="93">
        <f t="shared" si="3"/>
        <v>0</v>
      </c>
      <c r="H33" s="93">
        <f t="shared" si="3"/>
        <v>0</v>
      </c>
      <c r="I33" s="93">
        <f t="shared" si="3"/>
        <v>0</v>
      </c>
      <c r="J33" s="93">
        <f t="shared" si="3"/>
        <v>0</v>
      </c>
      <c r="K33" s="93">
        <f t="shared" si="3"/>
        <v>0</v>
      </c>
      <c r="L33" s="93">
        <f t="shared" si="3"/>
        <v>0</v>
      </c>
      <c r="M33" s="93">
        <f t="shared" si="3"/>
        <v>0</v>
      </c>
      <c r="N33" s="93">
        <f t="shared" si="3"/>
        <v>0</v>
      </c>
      <c r="O33" s="93">
        <f t="shared" si="3"/>
        <v>0</v>
      </c>
    </row>
    <row r="34" spans="1:15" ht="15.75" customHeight="1" x14ac:dyDescent="0.25">
      <c r="B34" s="33" t="s">
        <v>83</v>
      </c>
      <c r="C34" s="93">
        <v>1</v>
      </c>
      <c r="D34" s="93">
        <v>1</v>
      </c>
      <c r="E34" s="93">
        <v>1</v>
      </c>
      <c r="F34" s="93">
        <v>1</v>
      </c>
      <c r="G34" s="93">
        <v>1</v>
      </c>
      <c r="H34" s="93">
        <v>1</v>
      </c>
      <c r="I34" s="93">
        <v>1</v>
      </c>
      <c r="J34" s="93">
        <v>1</v>
      </c>
      <c r="K34" s="93">
        <v>1</v>
      </c>
      <c r="L34" s="93">
        <v>1</v>
      </c>
      <c r="M34" s="93">
        <v>1</v>
      </c>
      <c r="N34" s="93">
        <v>1</v>
      </c>
      <c r="O34" s="93">
        <v>1</v>
      </c>
    </row>
    <row r="35" spans="1:15" ht="15.75" customHeight="1" x14ac:dyDescent="0.25">
      <c r="A35" s="5"/>
      <c r="B35" s="33" t="s">
        <v>82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s="5" customFormat="1" ht="15.75" customHeight="1" x14ac:dyDescent="0.25">
      <c r="B36" s="33" t="s">
        <v>81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79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80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ht="15.75" customHeight="1" x14ac:dyDescent="0.25">
      <c r="B39" s="33"/>
    </row>
  </sheetData>
  <sheetProtection algorithmName="SHA-512" hashValue="6oMNPZOj5p1yxjZyC3cWukdFKoSh1CKATbl7uT/d1OQzf8J9XiJ/ojI28uZ+t7bQFfyXeraObfh1PN4W7pNYSw==" saltValue="6OVcnh0lkgELEvG9wcZI7g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1" workbookViewId="0">
      <selection activeCell="J22" sqref="J22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28</v>
      </c>
      <c r="C13" s="96">
        <v>0</v>
      </c>
      <c r="D13" s="96">
        <v>0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85</v>
      </c>
      <c r="C14" s="96">
        <v>1</v>
      </c>
      <c r="D14" s="96">
        <v>1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60</v>
      </c>
      <c r="C15" s="96">
        <v>0</v>
      </c>
      <c r="D15" s="96">
        <v>0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6" ht="15.75" customHeight="1" x14ac:dyDescent="0.3">
      <c r="A17" s="57" t="s">
        <v>32</v>
      </c>
      <c r="B17" s="53" t="s">
        <v>29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1</v>
      </c>
      <c r="I17" s="96">
        <v>1</v>
      </c>
      <c r="J17" s="96">
        <v>1</v>
      </c>
      <c r="K17" s="96">
        <v>1</v>
      </c>
      <c r="L17" s="96">
        <v>0</v>
      </c>
      <c r="M17" s="96">
        <v>0</v>
      </c>
      <c r="N17" s="96">
        <v>0</v>
      </c>
      <c r="O17" s="96">
        <v>0</v>
      </c>
    </row>
    <row r="18" spans="1:16" ht="15.75" customHeight="1" x14ac:dyDescent="0.3">
      <c r="A18" s="57"/>
      <c r="B18" s="53" t="s">
        <v>86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B19" s="98" t="s">
        <v>189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206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9" t="s">
        <v>57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53" t="s">
        <v>88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87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59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6" ht="16.05" customHeight="1" x14ac:dyDescent="0.3">
      <c r="A26" s="57" t="s">
        <v>37</v>
      </c>
      <c r="B26" s="53" t="s">
        <v>197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1</v>
      </c>
      <c r="M26" s="96">
        <v>0</v>
      </c>
      <c r="N26" s="96">
        <v>0</v>
      </c>
      <c r="O26" s="96">
        <v>0</v>
      </c>
      <c r="P26" s="100"/>
    </row>
    <row r="27" spans="1:16" ht="15.75" customHeight="1" x14ac:dyDescent="0.3">
      <c r="B27" s="61" t="s">
        <v>190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1</v>
      </c>
      <c r="N27" s="96">
        <v>1</v>
      </c>
      <c r="O27" s="96">
        <v>1</v>
      </c>
    </row>
    <row r="28" spans="1:16" ht="15.75" customHeight="1" x14ac:dyDescent="0.3">
      <c r="A28" s="57"/>
      <c r="B28" s="61" t="s">
        <v>207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B29" s="61" t="s">
        <v>191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192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0</v>
      </c>
      <c r="N30" s="96">
        <v>0</v>
      </c>
      <c r="O30" s="96">
        <v>0</v>
      </c>
    </row>
    <row r="31" spans="1:16" ht="15.75" customHeight="1" x14ac:dyDescent="0.3">
      <c r="B31" s="53"/>
      <c r="C31" s="101"/>
      <c r="D31" s="101"/>
      <c r="E31" s="102"/>
      <c r="F31" s="102"/>
      <c r="G31" s="102"/>
      <c r="H31" s="102"/>
      <c r="I31" s="102"/>
      <c r="J31" s="97"/>
      <c r="K31" s="97"/>
      <c r="L31" s="97"/>
      <c r="M31" s="97"/>
      <c r="N31" s="97"/>
      <c r="O31" s="97"/>
    </row>
    <row r="32" spans="1:16" ht="15.75" customHeight="1" x14ac:dyDescent="0.3">
      <c r="A32" s="57" t="s">
        <v>35</v>
      </c>
      <c r="B32" s="53" t="s">
        <v>63</v>
      </c>
      <c r="C32" s="96">
        <v>1</v>
      </c>
      <c r="D32" s="96">
        <v>0</v>
      </c>
      <c r="E32" s="96">
        <v>1</v>
      </c>
      <c r="F32" s="96">
        <v>1</v>
      </c>
      <c r="G32" s="96">
        <v>1</v>
      </c>
      <c r="H32" s="96">
        <v>1</v>
      </c>
      <c r="I32" s="96">
        <v>1</v>
      </c>
      <c r="J32" s="96">
        <v>1</v>
      </c>
      <c r="K32" s="96">
        <v>1</v>
      </c>
      <c r="L32" s="96">
        <v>1</v>
      </c>
      <c r="M32" s="96">
        <v>1</v>
      </c>
      <c r="N32" s="96">
        <v>1</v>
      </c>
      <c r="O32" s="96">
        <v>1</v>
      </c>
    </row>
    <row r="33" spans="1:15" ht="15.75" customHeight="1" x14ac:dyDescent="0.3">
      <c r="B33" s="53" t="s">
        <v>64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62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47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34</v>
      </c>
      <c r="C36" s="96">
        <v>1</v>
      </c>
      <c r="D36" s="96">
        <v>1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A37" s="103"/>
      <c r="B37" s="53" t="s">
        <v>83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s="103" customFormat="1" ht="15.75" customHeight="1" x14ac:dyDescent="0.3">
      <c r="B38" s="53" t="s">
        <v>82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81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79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ht="15" customHeight="1" x14ac:dyDescent="0.3">
      <c r="B41" s="53" t="s">
        <v>80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J22" sqref="J22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28</v>
      </c>
      <c r="B31" s="96"/>
      <c r="C31" s="96"/>
      <c r="D31" s="96"/>
      <c r="E31" s="96"/>
      <c r="F31" s="96"/>
      <c r="G31" s="96" t="s">
        <v>216</v>
      </c>
      <c r="H31" s="96" t="s">
        <v>216</v>
      </c>
      <c r="I31" s="96"/>
      <c r="J31" s="96"/>
      <c r="K31" s="96"/>
    </row>
    <row r="32" spans="1:11" x14ac:dyDescent="0.25">
      <c r="A32" s="53" t="s">
        <v>83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82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81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79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80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85</v>
      </c>
      <c r="B37" s="96"/>
      <c r="C37" s="96"/>
      <c r="D37" s="96"/>
      <c r="E37" s="96"/>
      <c r="F37" s="96"/>
      <c r="G37" s="96"/>
      <c r="H37" s="96" t="s">
        <v>216</v>
      </c>
      <c r="I37" s="96"/>
      <c r="J37" s="96"/>
      <c r="K37" s="96"/>
    </row>
    <row r="38" spans="1:11" x14ac:dyDescent="0.25">
      <c r="A38" s="53" t="s">
        <v>60</v>
      </c>
      <c r="B38" s="96" t="s">
        <v>216</v>
      </c>
      <c r="C38" s="96"/>
      <c r="D38" s="96"/>
      <c r="E38" s="96"/>
      <c r="F38" s="96"/>
      <c r="G38" s="96" t="s">
        <v>216</v>
      </c>
      <c r="H38" s="96" t="s">
        <v>216</v>
      </c>
      <c r="I38" s="96"/>
      <c r="J38" s="96"/>
      <c r="K38" s="96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3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3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3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3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3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3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3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3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3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3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3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3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3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3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3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3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3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3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3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3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3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3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3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3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3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3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3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3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3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3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3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3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3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3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3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3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3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3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3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3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3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3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3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3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3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2017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2018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2019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2020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2021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2022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2023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2024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2025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2026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2027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>
        <f t="shared" si="2"/>
        <v>2028</v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>
        <f t="shared" si="2"/>
        <v>2029</v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>
        <f t="shared" si="2"/>
        <v>2030</v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0.15</v>
      </c>
      <c r="D4" s="121">
        <v>0.15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0.15</v>
      </c>
      <c r="D6" s="121">
        <v>0.15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J22" sqref="J22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1"/>
      <c r="E4" s="141"/>
      <c r="F4" s="141"/>
      <c r="G4" s="141"/>
    </row>
    <row r="5" spans="1:7" x14ac:dyDescent="0.25">
      <c r="B5" s="98" t="s">
        <v>185</v>
      </c>
      <c r="C5" s="121">
        <v>1</v>
      </c>
      <c r="D5" s="121">
        <v>0.14299999999999999</v>
      </c>
      <c r="E5" s="121">
        <v>0.14299999999999999</v>
      </c>
      <c r="F5" s="121">
        <v>0.14299999999999999</v>
      </c>
      <c r="G5" s="12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J22" sqref="J2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0.53134328358208949</v>
      </c>
      <c r="G3" s="121">
        <v>0.53134328358208949</v>
      </c>
      <c r="H3" s="121">
        <v>0.53134328358208949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0.38507462686567184</v>
      </c>
      <c r="G4" s="121">
        <v>0.38507462686567184</v>
      </c>
      <c r="H4" s="121">
        <v>0.38507462686567184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0.33500000000000002</v>
      </c>
      <c r="G13" s="121">
        <v>0.33500000000000002</v>
      </c>
      <c r="H13" s="121">
        <v>0.33500000000000002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0.7</v>
      </c>
      <c r="G14" s="121">
        <v>0.62</v>
      </c>
      <c r="H14" s="121">
        <v>0.62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0.33500000000000002</v>
      </c>
      <c r="G15" s="121">
        <v>0.33500000000000002</v>
      </c>
      <c r="H15" s="121">
        <v>0.33500000000000002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0.84</v>
      </c>
      <c r="G16" s="121">
        <v>0.62</v>
      </c>
      <c r="H16" s="121">
        <v>0.62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0.46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0.46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0.46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0.49</v>
      </c>
      <c r="E42" s="121">
        <v>0.49</v>
      </c>
      <c r="F42" s="121">
        <v>0.49</v>
      </c>
      <c r="G42" s="121">
        <v>0.49</v>
      </c>
      <c r="H42" s="121">
        <v>0.49</v>
      </c>
    </row>
    <row r="43" spans="1:8" x14ac:dyDescent="0.25">
      <c r="C43" s="53" t="s">
        <v>269</v>
      </c>
      <c r="D43" s="121">
        <v>0.52</v>
      </c>
      <c r="E43" s="121">
        <v>0.52</v>
      </c>
      <c r="F43" s="121">
        <v>0.52</v>
      </c>
      <c r="G43" s="121">
        <v>0.52</v>
      </c>
      <c r="H43" s="121">
        <v>0.52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0.93</v>
      </c>
      <c r="E45" s="121">
        <v>0.93</v>
      </c>
      <c r="F45" s="121">
        <v>0.93</v>
      </c>
      <c r="G45" s="121">
        <v>0.93</v>
      </c>
      <c r="H45" s="121">
        <v>0.93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0.86</v>
      </c>
      <c r="E47" s="121">
        <v>0.86</v>
      </c>
      <c r="F47" s="121">
        <v>0.86</v>
      </c>
      <c r="G47" s="121">
        <v>0.86</v>
      </c>
      <c r="H47" s="121">
        <v>0.86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0.57999999999999996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0.51</v>
      </c>
      <c r="E49" s="121">
        <v>0.51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J22" sqref="J22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0.6</v>
      </c>
      <c r="E7" s="121">
        <v>0.6</v>
      </c>
      <c r="F7" s="121">
        <v>0.6</v>
      </c>
      <c r="G7" s="121">
        <v>0.6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/>
      <c r="E12" s="58"/>
    </row>
    <row r="13" spans="1:5" x14ac:dyDescent="0.25">
      <c r="A13" s="47"/>
      <c r="B13" s="46" t="s">
        <v>4</v>
      </c>
      <c r="C13" s="81"/>
      <c r="D13" s="81"/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15" zoomScaleNormal="115" workbookViewId="0">
      <selection activeCell="D2" sqref="D2:D3"/>
    </sheetView>
  </sheetViews>
  <sheetFormatPr defaultColWidth="8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52" t="s">
        <v>183</v>
      </c>
      <c r="C1" s="63" t="s">
        <v>184</v>
      </c>
      <c r="D1" s="63" t="s">
        <v>188</v>
      </c>
    </row>
    <row r="2" spans="1:4" x14ac:dyDescent="0.25">
      <c r="A2" s="63" t="s">
        <v>69</v>
      </c>
      <c r="B2" s="46" t="s">
        <v>67</v>
      </c>
      <c r="C2" s="46" t="s">
        <v>185</v>
      </c>
      <c r="D2" s="81"/>
    </row>
    <row r="3" spans="1:4" x14ac:dyDescent="0.25">
      <c r="A3" s="63" t="s">
        <v>187</v>
      </c>
      <c r="B3" s="46" t="s">
        <v>178</v>
      </c>
      <c r="C3" s="46" t="s">
        <v>186</v>
      </c>
      <c r="D3" s="81"/>
    </row>
  </sheetData>
  <sheetProtection algorithmName="SHA-512" hashValue="KAK9fjAi0tB9w1PUqeUNgZBXNYGF7t08YNHBjS6f2/uFBIh1t5g5f3mTDoaIfBvsASpqT35v7SBH94ZWCC9pQg==" saltValue="GSmV5uySc7GZpAmsyAcl7Q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zoomScale="106" workbookViewId="0">
      <selection activeCell="D20" sqref="D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(2017)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28</v>
      </c>
      <c r="B31" s="85">
        <v>0</v>
      </c>
      <c r="C31" s="85">
        <v>0.95</v>
      </c>
      <c r="D31" s="86">
        <v>0.35</v>
      </c>
      <c r="E31" s="86" t="s">
        <v>201</v>
      </c>
    </row>
    <row r="32" spans="1:5" ht="15.75" customHeight="1" x14ac:dyDescent="0.25">
      <c r="A32" s="53" t="s">
        <v>83</v>
      </c>
      <c r="B32" s="85">
        <v>0</v>
      </c>
      <c r="C32" s="85">
        <v>0.95</v>
      </c>
      <c r="D32" s="86">
        <v>1</v>
      </c>
      <c r="E32" s="86" t="s">
        <v>201</v>
      </c>
    </row>
    <row r="33" spans="1:6" ht="15.75" customHeight="1" x14ac:dyDescent="0.25">
      <c r="A33" s="53" t="s">
        <v>82</v>
      </c>
      <c r="B33" s="85">
        <v>0</v>
      </c>
      <c r="C33" s="85">
        <v>0.95</v>
      </c>
      <c r="D33" s="86">
        <v>2.8</v>
      </c>
      <c r="E33" s="86" t="s">
        <v>201</v>
      </c>
    </row>
    <row r="34" spans="1:6" ht="15.75" customHeight="1" x14ac:dyDescent="0.25">
      <c r="A34" s="53" t="s">
        <v>81</v>
      </c>
      <c r="B34" s="85">
        <v>0</v>
      </c>
      <c r="C34" s="85">
        <v>0.95</v>
      </c>
      <c r="D34" s="86">
        <v>50.26</v>
      </c>
      <c r="E34" s="86" t="s">
        <v>201</v>
      </c>
    </row>
    <row r="35" spans="1:6" ht="15.75" customHeight="1" x14ac:dyDescent="0.25">
      <c r="A35" s="53" t="s">
        <v>79</v>
      </c>
      <c r="B35" s="85">
        <v>0</v>
      </c>
      <c r="C35" s="85">
        <v>0.95</v>
      </c>
      <c r="D35" s="86">
        <v>36.1</v>
      </c>
      <c r="E35" s="86" t="s">
        <v>201</v>
      </c>
    </row>
    <row r="36" spans="1:6" s="36" customFormat="1" ht="15.75" customHeight="1" x14ac:dyDescent="0.25">
      <c r="A36" s="53" t="s">
        <v>80</v>
      </c>
      <c r="B36" s="85">
        <v>0</v>
      </c>
      <c r="C36" s="85">
        <v>0.95</v>
      </c>
      <c r="D36" s="86">
        <v>231.85</v>
      </c>
      <c r="E36" s="86" t="s">
        <v>201</v>
      </c>
      <c r="F36" s="35"/>
    </row>
    <row r="37" spans="1:6" ht="15.75" customHeight="1" x14ac:dyDescent="0.25">
      <c r="A37" s="53" t="s">
        <v>85</v>
      </c>
      <c r="B37" s="85">
        <v>0</v>
      </c>
      <c r="C37" s="85">
        <v>0.95</v>
      </c>
      <c r="D37" s="86">
        <v>1.5</v>
      </c>
      <c r="E37" s="86" t="s">
        <v>201</v>
      </c>
    </row>
    <row r="38" spans="1:6" ht="15.75" customHeight="1" x14ac:dyDescent="0.25">
      <c r="A38" s="53" t="s">
        <v>60</v>
      </c>
      <c r="B38" s="85">
        <v>0</v>
      </c>
      <c r="C38" s="85">
        <v>0.95</v>
      </c>
      <c r="D38" s="86">
        <v>1</v>
      </c>
      <c r="E38" s="86" t="s">
        <v>201</v>
      </c>
    </row>
    <row r="39" spans="1:6" ht="15.75" customHeight="1" x14ac:dyDescent="0.25">
      <c r="F39" s="36"/>
    </row>
  </sheetData>
  <sheetProtection algorithmName="SHA-512" hashValue="wtv/HM4kAqRqMIiLkAYQC7Lcjqz7qSMF7Fo+6qi+BfjtDEm3dmaJR2oG6r16A5EzV4QlJ3rsskLmp+Scq5MAEw==" saltValue="phkuzZ1elu1sMpGSD/cRFg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2019-04-02T22:42:17Z</dcterms:modified>
</cp:coreProperties>
</file>