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"/>
    </mc:Choice>
  </mc:AlternateContent>
  <xr:revisionPtr revIDLastSave="0" documentId="10_ncr:8100000_{92303F1E-7919-8A4A-863E-99639579E5D2}" xr6:coauthVersionLast="33" xr6:coauthVersionMax="33" xr10:uidLastSave="{00000000-0000-0000-0000-000000000000}"/>
  <bookViews>
    <workbookView xWindow="12800" yWindow="460" windowWidth="12800" windowHeight="155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r:id="rId15"/>
    <sheet name="Programs family planning" sheetId="54" state="hidden" r:id="rId16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diarrhoea_1_5mo">'Baseline year population inputs'!$C$51</definedName>
    <definedName name="diarrhoea_12_23mo">'Baseline year population inputs'!$C$53</definedName>
    <definedName name="diarrhoea_1mo">'Baseline year population inputs'!$C$50</definedName>
    <definedName name="diarrhoea_24_59mo">'Baseline year population inputs'!$C$54</definedName>
    <definedName name="diarrhoea_6_11mo">'Baseline year population inputs'!$C$52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/>
</workbook>
</file>

<file path=xl/calcChain.xml><?xml version="1.0" encoding="utf-8"?>
<calcChain xmlns="http://schemas.openxmlformats.org/spreadsheetml/2006/main">
  <c r="C32" i="1" l="1"/>
  <c r="G7" i="21" l="1"/>
  <c r="F7" i="21"/>
  <c r="E7" i="21"/>
  <c r="D7" i="21"/>
  <c r="C7" i="21"/>
  <c r="C11" i="21"/>
  <c r="G11" i="21"/>
  <c r="F11" i="21"/>
  <c r="E11" i="21"/>
  <c r="D11" i="21"/>
  <c r="B1" i="56" l="1"/>
  <c r="A1" i="50" l="1"/>
  <c r="A1" i="5"/>
  <c r="A1" i="4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23" i="2" l="1"/>
  <c r="J31" i="2"/>
  <c r="J17" i="2"/>
  <c r="J24" i="2"/>
  <c r="J32" i="2"/>
  <c r="J39" i="2"/>
  <c r="J37" i="2"/>
  <c r="J35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16" i="55"/>
  <c r="E17" i="55"/>
  <c r="E18" i="55"/>
  <c r="E19" i="55"/>
  <c r="E20" i="55"/>
  <c r="D19" i="56" l="1"/>
  <c r="D18" i="56"/>
  <c r="F2" i="7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9" i="56" l="1"/>
  <c r="E2" i="54"/>
  <c r="E3" i="54"/>
  <c r="E4" i="54"/>
  <c r="E5" i="54"/>
  <c r="E6" i="54"/>
  <c r="E7" i="54"/>
  <c r="E8" i="54"/>
  <c r="E9" i="54"/>
  <c r="E10" i="54"/>
  <c r="D5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7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B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<sst xmlns="http://schemas.openxmlformats.org/spreadsheetml/2006/main" count="376" uniqueCount="210">
  <si>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</si>
  <si>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</si>
  <si>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</si>
  <si>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</si>
  <si>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</si>
  <si>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</si>
  <si>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</si>
  <si>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</si>
  <si>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</si>
  <si>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</si>
  <si>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</si>
  <si>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</si>
  <si>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</si>
  <si>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</si>
  <si>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</si>
  <si>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</si>
  <si>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</si>
  <si>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</si>
  <si>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</si>
  <si>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</si>
  <si>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</si>
  <si>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</si>
  <si>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</si>
  <si>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</si>
  <si>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</si>
  <si>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</si>
  <si>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</si>
  <si>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</si>
  <si>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</si>
  <si>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</si>
  <si>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</si>
  <si>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</si>
  <si>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</si>
  <si>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</si>
  <si>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</si>
  <si>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</si>
  <si>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</si>
  <si>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</si>
  <si>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</si>
  <si>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</si>
  <si>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</si>
  <si>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</si>
  <si>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</si>
  <si>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</si>
  <si>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</si>
  <si>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</si>
  <si>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</si>
  <si>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</si>
  <si>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</si>
  <si>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</si>
  <si>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</si>
  <si>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</si>
  <si>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</si>
  <si>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</si>
  <si>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</si>
  <si>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</si>
  <si>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</si>
  <si>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</si>
  <si>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</si>
  <si>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</si>
  <si>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</si>
  <si>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</si>
  <si>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</si>
  <si>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</si>
  <si>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</si>
  <si>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</si>
  <si>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</si>
  <si>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</si>
  <si>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</si>
  <si>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</si>
  <si>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</si>
  <si>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</si>
  <si>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</si>
  <si>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</si>
  <si>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</si>
  <si>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</si>
  <si>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</si>
  <si>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</si>
  <si>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</si>
  <si>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</si>
  <si>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</si>
  <si>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</si>
  <si>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</si>
  <si>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</si>
  <si>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</si>
  <si>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</si>
  <si>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</si>
  <si>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</si>
  <si>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</si>
  <si>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</si>
  <si>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</si>
  <si>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</si>
  <si>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</si>
  <si>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</si>
  <si>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</si>
  <si>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</si>
  <si>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</si>
  <si>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</si>
  <si>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</si>
  <si>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</si>
  <si>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</si>
  <si>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</si>
  <si>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</si>
  <si>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</si>
  <si>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</si>
  <si>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</si>
  <si>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</si>
  <si>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</si>
  <si>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</si>
  <si>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</si>
  <si>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</si>
  <si>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</si>
  <si>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</si>
  <si>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</si>
  <si>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</si>
  <si>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</si>
  <si>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</si>
  <si>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</si>
  <si>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</si>
  <si>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</si>
  <si>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</si>
  <si>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</si>
  <si>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</si>
  <si>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</si>
  <si>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</si>
  <si>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</si>
  <si>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</si>
  <si>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</si>
  <si>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</si>
  <si>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</si>
  <si>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</si>
  <si>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</si>
  <si>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</si>
  <si>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</si>
  <si>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</si>
  <si>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</si>
  <si>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</si>
  <si>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</si>
  <si>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</si>
  <si>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</si>
  <si>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</si>
  <si>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</si>
  <si>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</si>
  <si>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</si>
  <si>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</si>
  <si>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</si>
  <si>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</si>
  <si>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</si>
  <si>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</si>
  <si>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</si>
  <si>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</si>
  <si>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</si>
  <si>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</si>
  <si>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</si>
  <si>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</si>
  <si>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</si>
  <si>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</si>
  <si>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</si>
  <si>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</si>
  <si>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</si>
  <si>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</si>
  <si>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</si>
  <si>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</si>
  <si>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</si>
  <si>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</si>
  <si>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</si>
  <si>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</si>
  <si>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</si>
  <si>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</si>
  <si>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</si>
  <si>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</si>
  <si>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</si>
  <si>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</si>
  <si>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</si>
  <si>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</si>
  <si>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</si>
  <si>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</si>
  <si>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</si>
  <si>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</si>
  <si>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</si>
  <si>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</si>
  <si>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</si>
  <si>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</si>
  <si>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</si>
  <si>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</si>
  <si>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</si>
  <si>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</si>
  <si>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</si>
  <si>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</si>
  <si>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</si>
  <si>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</si>
  <si>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</si>
  <si>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</si>
  <si>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</si>
  <si>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</si>
  <si>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</si>
  <si>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</si>
  <si>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</si>
  <si>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</si>
  <si>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</si>
  <si>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</si>
  <si>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Family planning</t>
  </si>
  <si>
    <t>Saturation coverage of target population</t>
  </si>
  <si>
    <t>Unit cost (US$)</t>
  </si>
  <si>
    <t>Birth spacing</t>
  </si>
  <si>
    <t>Constant (default)</t>
  </si>
  <si>
    <t>Increasing</t>
  </si>
  <si>
    <t>Decreasing</t>
  </si>
  <si>
    <t>Mixed</t>
  </si>
  <si>
    <t>Marginal cost to coverage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</si>
</sst>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44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6" fontId="4" fillId="2" borderId="2" xfId="725" applyNumberFormat="1" applyFont="1" applyFill="1" applyBorder="1" applyAlignment="1">
      <alignment horizontal="right" vertical="center"/>
    </xf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5" xfId="725" applyNumberFormat="1" applyFont="1" applyFill="1" applyBorder="1" applyAlignment="1">
      <alignment horizontal="right" vertical="center"/>
    </xf>
    <xf numFmtId="166" fontId="4" fillId="2" borderId="1" xfId="725" applyNumberFormat="1" applyFont="1" applyFill="1" applyBorder="1" applyAlignment="1">
      <alignment horizontal="right" vertical="center"/>
    </xf>
    <xf numFmtId="166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0" fillId="3" borderId="4" xfId="725" applyNumberFormat="1" applyFont="1" applyFill="1" applyBorder="1" applyAlignment="1"/>
    <xf numFmtId="166" fontId="20" fillId="3" borderId="5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144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6050000}"/>
    <cellStyle name="Normal 3" xfId="726" xr:uid="{00000000-0005-0000-0000-0000A7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2"/>
  <sheetViews>
    <sheetView tabSelected="1" zoomScaleNormal="100" workbookViewId="0">
      <selection activeCell="A3" sqref="A3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165</v>
      </c>
      <c r="C1" s="59" t="s">
        <v>166</v>
      </c>
    </row>
    <row r="2" spans="1:3" ht="16" customHeight="1" x14ac:dyDescent="0.15">
      <c r="A2" s="15" t="s">
        <v>196</v>
      </c>
      <c r="B2" s="59"/>
      <c r="C2" s="59"/>
    </row>
    <row r="3" spans="1:3" ht="16" customHeight="1" x14ac:dyDescent="0.15">
      <c r="A3" s="1"/>
      <c r="B3" s="9" t="s">
        <v>198</v>
      </c>
      <c r="C3" s="94">
        <v>2017</v>
      </c>
    </row>
    <row r="4" spans="1:3" ht="16" customHeight="1" x14ac:dyDescent="0.15">
      <c r="A4" s="1"/>
      <c r="B4" s="12" t="s">
        <v>197</v>
      </c>
      <c r="C4" s="95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/>
    </row>
    <row r="8" spans="1:3" ht="15" customHeight="1" x14ac:dyDescent="0.15">
      <c r="B8" s="12" t="s">
        <v>107</v>
      </c>
      <c r="C8" s="23"/>
    </row>
    <row r="9" spans="1:3" ht="15" customHeight="1" x14ac:dyDescent="0.15">
      <c r="B9" s="12" t="s">
        <v>105</v>
      </c>
      <c r="C9" s="23"/>
    </row>
    <row r="10" spans="1:3" ht="15" customHeight="1" x14ac:dyDescent="0.15">
      <c r="B10" s="9" t="s">
        <v>108</v>
      </c>
      <c r="C10" s="24"/>
    </row>
    <row r="11" spans="1:3" ht="15" customHeight="1" x14ac:dyDescent="0.15">
      <c r="B11" s="9" t="s">
        <v>109</v>
      </c>
      <c r="C11" s="24"/>
    </row>
    <row r="12" spans="1:3" ht="15" customHeight="1" x14ac:dyDescent="0.15">
      <c r="B12" s="9" t="s">
        <v>110</v>
      </c>
      <c r="C12" s="24"/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/>
    </row>
    <row r="16" spans="1:3" ht="15" customHeight="1" x14ac:dyDescent="0.15">
      <c r="B16" s="12" t="s">
        <v>95</v>
      </c>
      <c r="C16" s="23"/>
    </row>
    <row r="17" spans="1:3" ht="15" customHeight="1" x14ac:dyDescent="0.15">
      <c r="B17" s="12" t="s">
        <v>96</v>
      </c>
      <c r="C17" s="23"/>
    </row>
    <row r="18" spans="1:3" ht="15" customHeight="1" x14ac:dyDescent="0.15">
      <c r="B18" s="12" t="s">
        <v>97</v>
      </c>
      <c r="C18" s="23"/>
    </row>
    <row r="19" spans="1:3" ht="15" customHeight="1" x14ac:dyDescent="0.15">
      <c r="B19" s="12" t="s">
        <v>98</v>
      </c>
      <c r="C19" s="26">
        <f>1-frac_rice-frac_wheat-frac_maize</f>
        <v>1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/>
    </row>
    <row r="23" spans="1:3" ht="15" customHeight="1" x14ac:dyDescent="0.15">
      <c r="B23" s="27" t="s">
        <v>102</v>
      </c>
      <c r="C23" s="23"/>
    </row>
    <row r="24" spans="1:3" ht="15" customHeight="1" x14ac:dyDescent="0.15">
      <c r="B24" s="27" t="s">
        <v>103</v>
      </c>
      <c r="C24" s="23"/>
    </row>
    <row r="25" spans="1:3" ht="15" customHeight="1" x14ac:dyDescent="0.15">
      <c r="B25" s="27" t="s">
        <v>104</v>
      </c>
      <c r="C25" s="23"/>
    </row>
    <row r="26" spans="1:3" ht="15" customHeight="1" x14ac:dyDescent="0.15">
      <c r="B26" s="27"/>
      <c r="C26" s="27"/>
    </row>
    <row r="27" spans="1:3" ht="15" customHeight="1" x14ac:dyDescent="0.15">
      <c r="A27" s="15" t="s">
        <v>204</v>
      </c>
      <c r="B27" s="27"/>
      <c r="C27" s="27"/>
    </row>
    <row r="28" spans="1:3" ht="14.25" customHeight="1" x14ac:dyDescent="0.15">
      <c r="B28" s="41" t="s">
        <v>75</v>
      </c>
      <c r="C28" s="42"/>
    </row>
    <row r="29" spans="1:3" ht="14.25" customHeight="1" x14ac:dyDescent="0.15">
      <c r="B29" s="41" t="s">
        <v>76</v>
      </c>
      <c r="C29" s="42"/>
    </row>
    <row r="30" spans="1:3" ht="14.25" customHeight="1" x14ac:dyDescent="0.15">
      <c r="B30" s="41" t="s">
        <v>77</v>
      </c>
      <c r="C30" s="42"/>
    </row>
    <row r="31" spans="1:3" ht="14.25" customHeight="1" x14ac:dyDescent="0.15">
      <c r="B31" s="41" t="s">
        <v>78</v>
      </c>
      <c r="C31" s="42"/>
    </row>
    <row r="32" spans="1:3" ht="13" x14ac:dyDescent="0.15">
      <c r="B32" s="45" t="s">
        <v>130</v>
      </c>
      <c r="C32" s="44">
        <f>SUM(C28:C31)</f>
        <v>0</v>
      </c>
    </row>
    <row r="33" spans="1:5" ht="15" customHeight="1" x14ac:dyDescent="0.15"/>
    <row r="34" spans="1:5" ht="15" customHeight="1" x14ac:dyDescent="0.15">
      <c r="A34" s="4" t="s">
        <v>136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/>
    </row>
    <row r="37" spans="1:5" ht="15" customHeight="1" x14ac:dyDescent="0.15">
      <c r="B37" s="19" t="s">
        <v>91</v>
      </c>
      <c r="C37" s="25"/>
      <c r="D37" s="20"/>
      <c r="E37" s="21"/>
    </row>
    <row r="38" spans="1:5" ht="15" customHeight="1" x14ac:dyDescent="0.15">
      <c r="B38" s="19" t="s">
        <v>90</v>
      </c>
      <c r="C38" s="25"/>
      <c r="D38" s="20"/>
      <c r="E38" s="20"/>
    </row>
    <row r="39" spans="1:5" ht="15" customHeight="1" x14ac:dyDescent="0.15">
      <c r="B39" s="19" t="s">
        <v>172</v>
      </c>
      <c r="C39" s="25"/>
    </row>
    <row r="40" spans="1:5" ht="15" customHeight="1" x14ac:dyDescent="0.15">
      <c r="B40" s="19" t="s">
        <v>89</v>
      </c>
      <c r="C40" s="23"/>
    </row>
    <row r="41" spans="1:5" ht="15" customHeight="1" x14ac:dyDescent="0.15">
      <c r="B41" s="60" t="s">
        <v>93</v>
      </c>
      <c r="C41" s="25"/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/>
      <c r="D44" s="20"/>
    </row>
    <row r="45" spans="1:5" ht="15.75" customHeight="1" x14ac:dyDescent="0.15">
      <c r="B45" s="19" t="s">
        <v>11</v>
      </c>
      <c r="C45" s="23"/>
      <c r="D45" s="20"/>
    </row>
    <row r="46" spans="1:5" ht="15.75" customHeight="1" x14ac:dyDescent="0.15">
      <c r="B46" s="19" t="s">
        <v>12</v>
      </c>
      <c r="C46" s="23"/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1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/>
      <c r="D50" s="20"/>
    </row>
    <row r="51" spans="1:4" ht="15" customHeight="1" x14ac:dyDescent="0.15">
      <c r="B51" s="19" t="s">
        <v>126</v>
      </c>
      <c r="C51" s="7"/>
    </row>
    <row r="52" spans="1:4" ht="15.75" customHeight="1" x14ac:dyDescent="0.15">
      <c r="B52" s="19" t="s">
        <v>127</v>
      </c>
      <c r="C52" s="7"/>
    </row>
    <row r="53" spans="1:4" ht="15.75" customHeight="1" x14ac:dyDescent="0.15">
      <c r="B53" s="19" t="s">
        <v>128</v>
      </c>
      <c r="C53" s="7"/>
    </row>
    <row r="54" spans="1:4" ht="15.75" customHeight="1" x14ac:dyDescent="0.15">
      <c r="B54" s="19" t="s">
        <v>129</v>
      </c>
      <c r="C54" s="7"/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/>
    </row>
    <row r="62" spans="1:4" ht="15.75" customHeight="1" x14ac:dyDescent="0.15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E9"/>
  <sheetViews>
    <sheetView workbookViewId="0">
      <selection activeCell="D6" sqref="D6"/>
    </sheetView>
  </sheetViews>
  <sheetFormatPr baseColWidth="10" defaultColWidth="10.83203125" defaultRowHeight="16" x14ac:dyDescent="0.2"/>
  <cols>
    <col min="1" max="1" width="18.6640625" style="81" customWidth="1"/>
    <col min="2" max="16384" width="10.83203125" style="81"/>
  </cols>
  <sheetData>
    <row r="1" spans="1:5" ht="40" x14ac:dyDescent="0.2">
      <c r="A1" s="86" t="s">
        <v>199</v>
      </c>
      <c r="B1" s="85" t="s">
        <v>180</v>
      </c>
      <c r="C1" s="85" t="s">
        <v>179</v>
      </c>
      <c r="D1" s="85" t="s">
        <v>178</v>
      </c>
      <c r="E1" s="85" t="s">
        <v>177</v>
      </c>
    </row>
    <row r="2" spans="1:5" x14ac:dyDescent="0.2">
      <c r="A2" s="84" t="s">
        <v>165</v>
      </c>
      <c r="B2" s="83" t="s">
        <v>32</v>
      </c>
      <c r="C2" s="76"/>
      <c r="D2" s="76"/>
      <c r="E2" s="76"/>
    </row>
    <row r="3" spans="1:5" x14ac:dyDescent="0.2">
      <c r="A3" s="83"/>
      <c r="B3" s="83" t="s">
        <v>1</v>
      </c>
      <c r="C3" s="76"/>
      <c r="D3" s="76"/>
      <c r="E3" s="76"/>
    </row>
    <row r="4" spans="1:5" x14ac:dyDescent="0.2">
      <c r="A4" s="83"/>
      <c r="B4" s="83" t="s">
        <v>2</v>
      </c>
      <c r="C4" s="76"/>
      <c r="D4" s="76"/>
      <c r="E4" s="76"/>
    </row>
    <row r="5" spans="1:5" x14ac:dyDescent="0.2">
      <c r="A5" s="83"/>
      <c r="B5" s="83" t="s">
        <v>3</v>
      </c>
      <c r="C5" s="76"/>
      <c r="D5" s="76"/>
      <c r="E5" s="76"/>
    </row>
    <row r="6" spans="1:5" x14ac:dyDescent="0.2">
      <c r="A6" s="83"/>
      <c r="B6" s="83" t="s">
        <v>4</v>
      </c>
      <c r="C6" s="76"/>
      <c r="D6" s="76"/>
      <c r="E6" s="76"/>
    </row>
    <row r="9" spans="1:5" x14ac:dyDescent="0.2">
      <c r="C9" s="8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C18"/>
  <sheetViews>
    <sheetView workbookViewId="0">
      <selection activeCell="B5" sqref="B5"/>
    </sheetView>
  </sheetViews>
  <sheetFormatPr baseColWidth="10" defaultColWidth="11.5" defaultRowHeight="13" x14ac:dyDescent="0.15"/>
  <cols>
    <col min="1" max="1" width="53" style="74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183</v>
      </c>
      <c r="C1" s="58" t="s">
        <v>182</v>
      </c>
    </row>
    <row r="2" spans="1:3" x14ac:dyDescent="0.15">
      <c r="A2" s="14" t="s">
        <v>190</v>
      </c>
      <c r="B2" s="68" t="s">
        <v>59</v>
      </c>
      <c r="C2" s="68"/>
    </row>
    <row r="3" spans="1:3" x14ac:dyDescent="0.15">
      <c r="A3" s="14" t="s">
        <v>195</v>
      </c>
      <c r="B3" s="68" t="s">
        <v>59</v>
      </c>
      <c r="C3" s="68"/>
    </row>
    <row r="4" spans="1:3" x14ac:dyDescent="0.15">
      <c r="A4" s="74" t="s">
        <v>58</v>
      </c>
      <c r="B4" s="68" t="s">
        <v>137</v>
      </c>
      <c r="C4" s="68"/>
    </row>
    <row r="5" spans="1:3" x14ac:dyDescent="0.15">
      <c r="A5" s="74" t="s">
        <v>138</v>
      </c>
      <c r="B5" s="68" t="s">
        <v>137</v>
      </c>
      <c r="C5" s="68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A19"/>
  <sheetViews>
    <sheetView workbookViewId="0">
      <selection activeCell="A3" sqref="A3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8" t="s">
        <v>201</v>
      </c>
    </row>
    <row r="3" spans="1:1" x14ac:dyDescent="0.15">
      <c r="A3" s="68" t="s">
        <v>57</v>
      </c>
    </row>
    <row r="4" spans="1:1" x14ac:dyDescent="0.15">
      <c r="A4" s="68" t="s">
        <v>34</v>
      </c>
    </row>
    <row r="5" spans="1:1" x14ac:dyDescent="0.15">
      <c r="A5" s="68" t="s">
        <v>83</v>
      </c>
    </row>
    <row r="6" spans="1:1" x14ac:dyDescent="0.15">
      <c r="A6" s="68" t="s">
        <v>82</v>
      </c>
    </row>
    <row r="7" spans="1:1" x14ac:dyDescent="0.15">
      <c r="A7" s="68" t="s">
        <v>81</v>
      </c>
    </row>
    <row r="8" spans="1:1" x14ac:dyDescent="0.15">
      <c r="A8" s="68" t="s">
        <v>79</v>
      </c>
    </row>
    <row r="9" spans="1:1" x14ac:dyDescent="0.15">
      <c r="A9" s="68" t="s">
        <v>80</v>
      </c>
    </row>
    <row r="10" spans="1:1" x14ac:dyDescent="0.15">
      <c r="A10" s="68"/>
    </row>
    <row r="11" spans="1:1" x14ac:dyDescent="0.15">
      <c r="A11" s="68"/>
    </row>
    <row r="12" spans="1:1" x14ac:dyDescent="0.15">
      <c r="A12" s="68"/>
    </row>
    <row r="13" spans="1:1" x14ac:dyDescent="0.15">
      <c r="A13" s="68"/>
    </row>
    <row r="14" spans="1:1" x14ac:dyDescent="0.15">
      <c r="A14" s="68"/>
    </row>
    <row r="15" spans="1:1" x14ac:dyDescent="0.15">
      <c r="A15" s="68"/>
    </row>
    <row r="16" spans="1:1" x14ac:dyDescent="0.15">
      <c r="A16" s="68"/>
    </row>
    <row r="17" spans="1:1" x14ac:dyDescent="0.15">
      <c r="A17" s="68"/>
    </row>
    <row r="18" spans="1:1" x14ac:dyDescent="0.15">
      <c r="A18" s="68"/>
    </row>
    <row r="19" spans="1:1" x14ac:dyDescent="0.15">
      <c r="A19" s="6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1:F4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0</v>
      </c>
      <c r="C2" s="37">
        <f>'Baseline year population inputs'!C51</f>
        <v>0</v>
      </c>
      <c r="D2" s="37">
        <f>'Baseline year population inputs'!C52</f>
        <v>0</v>
      </c>
      <c r="E2" s="37">
        <f>'Baseline year population inputs'!C53</f>
        <v>0</v>
      </c>
      <c r="F2" s="37">
        <f>'Baseline year population inputs'!C54</f>
        <v>0</v>
      </c>
    </row>
    <row r="3" spans="1:6" ht="15.75" customHeight="1" x14ac:dyDescent="0.15">
      <c r="A3" s="3" t="s">
        <v>65</v>
      </c>
      <c r="B3" s="37">
        <f>frac_mam_1month * 2.6</f>
        <v>0</v>
      </c>
      <c r="C3" s="37">
        <f>frac_mam_1_5months * 2.6</f>
        <v>0</v>
      </c>
      <c r="D3" s="37">
        <f>frac_mam_6_11months * 2.6</f>
        <v>0</v>
      </c>
      <c r="E3" s="37">
        <f>frac_mam_12_23months * 2.6</f>
        <v>0</v>
      </c>
      <c r="F3" s="37">
        <f>frac_mam_24_59months * 2.6</f>
        <v>0</v>
      </c>
    </row>
    <row r="4" spans="1:6" ht="15.75" customHeight="1" x14ac:dyDescent="0.15">
      <c r="A4" s="3" t="s">
        <v>66</v>
      </c>
      <c r="B4" s="37">
        <f>frac_sam_1month * 2.6</f>
        <v>0</v>
      </c>
      <c r="C4" s="37">
        <f>frac_sam_1_5months * 2.6</f>
        <v>0</v>
      </c>
      <c r="D4" s="37">
        <f>frac_sam_6_11months * 2.6</f>
        <v>0</v>
      </c>
      <c r="E4" s="37">
        <f>frac_sam_12_23months * 2.6</f>
        <v>0</v>
      </c>
      <c r="F4" s="37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O39"/>
  <sheetViews>
    <sheetView topLeftCell="A3" zoomScale="85" zoomScaleNormal="118" workbookViewId="0">
      <selection activeCell="B30" sqref="B30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200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137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f>diarrhoea_1mo/26</f>
        <v>0</v>
      </c>
      <c r="D7" s="51">
        <f>diarrhoea_1_5mo/26</f>
        <v>0</v>
      </c>
      <c r="E7" s="51">
        <f>diarrhoea_6_11mo/26</f>
        <v>0</v>
      </c>
      <c r="F7" s="51">
        <f>diarrhoea_12_23mo/26</f>
        <v>0</v>
      </c>
      <c r="G7" s="51">
        <f>diarrhoea_24_59mo/26</f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</v>
      </c>
      <c r="E9" s="51">
        <f>IF(ISBLANK(comm_deliv), frac_children_health_facility,1)</f>
        <v>0</v>
      </c>
      <c r="F9" s="51">
        <f>IF(ISBLANK(comm_deliv), frac_children_health_facility,1)</f>
        <v>0</v>
      </c>
      <c r="G9" s="51">
        <f>IF(ISBLANK(comm_deliv), frac_children_health_facility,1)</f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f>diarrhoea_1mo/26</f>
        <v>0</v>
      </c>
      <c r="D11" s="51">
        <f>diarrhoea_1_5mo/26</f>
        <v>0</v>
      </c>
      <c r="E11" s="51">
        <f>diarrhoea_6_11mo/26</f>
        <v>0</v>
      </c>
      <c r="F11" s="51">
        <f>diarrhoea_12_23mo/26</f>
        <v>0</v>
      </c>
      <c r="G11" s="51">
        <f>diarrhoea_24_59mo/26</f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</v>
      </c>
      <c r="I14" s="51">
        <f>food_insecure</f>
        <v>0</v>
      </c>
      <c r="J14" s="51">
        <f>food_insecure</f>
        <v>0</v>
      </c>
      <c r="K14" s="51">
        <f>food_insecure</f>
        <v>0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190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195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</v>
      </c>
      <c r="I17" s="51">
        <f>frac_PW_health_facility</f>
        <v>0</v>
      </c>
      <c r="J17" s="51">
        <f>frac_PW_health_facility</f>
        <v>0</v>
      </c>
      <c r="K17" s="51">
        <f>frac_PW_health_facility</f>
        <v>0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0</v>
      </c>
      <c r="I18" s="51">
        <f>frac_malaria_risk</f>
        <v>0</v>
      </c>
      <c r="J18" s="51">
        <f>frac_malaria_risk</f>
        <v>0</v>
      </c>
      <c r="K18" s="51">
        <f>frac_malaria_risk</f>
        <v>0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9" t="s">
        <v>37</v>
      </c>
      <c r="B23" s="91" t="s">
        <v>201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91" t="s">
        <v>191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0.49</v>
      </c>
      <c r="M24" s="51">
        <f>(1-food_insecure)*(0.49)+food_insecure*(0.7)</f>
        <v>0.49</v>
      </c>
      <c r="N24" s="51">
        <f>(1-food_insecure)*(0.49)+food_insecure*(0.7)</f>
        <v>0.49</v>
      </c>
      <c r="O24" s="51">
        <f>(1-food_insecure)*(0.49)+food_insecure*(0.7)</f>
        <v>0.49</v>
      </c>
    </row>
    <row r="25" spans="1:15" ht="15.75" customHeight="1" x14ac:dyDescent="0.15">
      <c r="B25" s="91" t="s">
        <v>192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0.21</v>
      </c>
      <c r="M25" s="51">
        <f>(1-food_insecure)*(0.21)+food_insecure*(0.3)</f>
        <v>0.21</v>
      </c>
      <c r="N25" s="51">
        <f>(1-food_insecure)*(0.21)+food_insecure*(0.3)</f>
        <v>0.21</v>
      </c>
      <c r="O25" s="51">
        <f>(1-food_insecure)*(0.21)+food_insecure*(0.3)</f>
        <v>0.21</v>
      </c>
    </row>
    <row r="26" spans="1:15" ht="15.75" customHeight="1" x14ac:dyDescent="0.15">
      <c r="B26" s="91" t="s">
        <v>193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0.3</v>
      </c>
      <c r="M26" s="51">
        <f>(1-food_insecure)*(0.3)</f>
        <v>0.3</v>
      </c>
      <c r="N26" s="51">
        <f>(1-food_insecure)*(0.3)</f>
        <v>0.3</v>
      </c>
      <c r="O26" s="51">
        <f>(1-food_insecure)*(0.3)</f>
        <v>0.3</v>
      </c>
    </row>
    <row r="27" spans="1:15" ht="15.75" customHeight="1" x14ac:dyDescent="0.15">
      <c r="B27" s="91" t="s">
        <v>194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</v>
      </c>
      <c r="F29" s="51">
        <f t="shared" si="0"/>
        <v>0</v>
      </c>
      <c r="G29" s="51">
        <f t="shared" si="0"/>
        <v>0</v>
      </c>
      <c r="H29" s="51">
        <f t="shared" si="0"/>
        <v>0</v>
      </c>
      <c r="I29" s="51">
        <f t="shared" si="0"/>
        <v>0</v>
      </c>
      <c r="J29" s="51">
        <f t="shared" si="0"/>
        <v>0</v>
      </c>
      <c r="K29" s="51">
        <f t="shared" si="0"/>
        <v>0</v>
      </c>
      <c r="L29" s="51">
        <f t="shared" si="0"/>
        <v>0</v>
      </c>
      <c r="M29" s="51">
        <f t="shared" si="0"/>
        <v>0</v>
      </c>
      <c r="N29" s="51">
        <f t="shared" si="0"/>
        <v>0</v>
      </c>
      <c r="O29" s="51">
        <f t="shared" si="0"/>
        <v>0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0</v>
      </c>
      <c r="D33" s="51">
        <f t="shared" si="3"/>
        <v>0</v>
      </c>
      <c r="E33" s="51">
        <f t="shared" si="3"/>
        <v>0</v>
      </c>
      <c r="F33" s="51">
        <f t="shared" si="3"/>
        <v>0</v>
      </c>
      <c r="G33" s="51">
        <f t="shared" si="3"/>
        <v>0</v>
      </c>
      <c r="H33" s="51">
        <f t="shared" si="3"/>
        <v>0</v>
      </c>
      <c r="I33" s="51">
        <f t="shared" si="3"/>
        <v>0</v>
      </c>
      <c r="J33" s="51">
        <f t="shared" si="3"/>
        <v>0</v>
      </c>
      <c r="K33" s="51">
        <f t="shared" si="3"/>
        <v>0</v>
      </c>
      <c r="L33" s="51">
        <f t="shared" si="3"/>
        <v>0</v>
      </c>
      <c r="M33" s="51">
        <f t="shared" si="3"/>
        <v>0</v>
      </c>
      <c r="N33" s="51">
        <f t="shared" si="3"/>
        <v>0</v>
      </c>
      <c r="O33" s="51">
        <f t="shared" si="3"/>
        <v>0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A136D-8EBE-E34F-8C06-B810409B5736}">
  <dimension ref="A1:A4"/>
  <sheetViews>
    <sheetView workbookViewId="0"/>
  </sheetViews>
  <sheetFormatPr baseColWidth="10" defaultRowHeight="13" x14ac:dyDescent="0.15"/>
  <sheetData>
    <row r="1" spans="1:1" x14ac:dyDescent="0.15">
      <c r="A1" s="15" t="s">
        <v>205</v>
      </c>
    </row>
    <row r="2" spans="1:1" x14ac:dyDescent="0.15">
      <c r="A2" s="15" t="s">
        <v>206</v>
      </c>
    </row>
    <row r="3" spans="1:1" x14ac:dyDescent="0.15">
      <c r="A3" s="15" t="s">
        <v>207</v>
      </c>
    </row>
    <row r="4" spans="1:1" x14ac:dyDescent="0.15">
      <c r="A4" s="15" t="s">
        <v>208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B9" sqref="B9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" x14ac:dyDescent="0.15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/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/>
      <c r="C2" s="29"/>
      <c r="D2" s="29"/>
      <c r="E2" s="29"/>
      <c r="F2" s="29"/>
      <c r="G2" s="29"/>
      <c r="H2" s="30">
        <f t="shared" ref="H2:H40" si="0">D2+E2+F2+G2</f>
        <v>0</v>
      </c>
      <c r="I2" s="30">
        <f t="shared" ref="I2:I40" si="1">(B2 + stillbirth*B2/(1000-stillbirth))/(1-abortion)</f>
        <v>0</v>
      </c>
      <c r="J2" s="30">
        <f>H2-I2</f>
        <v>0</v>
      </c>
    </row>
    <row r="3" spans="1:10" ht="15.75" customHeight="1" x14ac:dyDescent="0.15">
      <c r="A3" s="9">
        <f t="shared" ref="A3:A40" si="2">IF($A$2+ROW(A3)-2&lt;=end_year,A2+1,"")</f>
        <v>2018</v>
      </c>
      <c r="B3" s="8"/>
      <c r="C3" s="29"/>
      <c r="D3" s="29"/>
      <c r="E3" s="29"/>
      <c r="F3" s="29"/>
      <c r="G3" s="29"/>
      <c r="H3" s="30">
        <f t="shared" si="0"/>
        <v>0</v>
      </c>
      <c r="I3" s="30">
        <f t="shared" si="1"/>
        <v>0</v>
      </c>
      <c r="J3" s="30">
        <f t="shared" ref="J3:J15" si="3">H3-I3</f>
        <v>0</v>
      </c>
    </row>
    <row r="4" spans="1:10" ht="15.75" customHeight="1" x14ac:dyDescent="0.15">
      <c r="A4" s="9">
        <f t="shared" si="2"/>
        <v>2019</v>
      </c>
      <c r="B4" s="8"/>
      <c r="C4" s="29"/>
      <c r="D4" s="29"/>
      <c r="E4" s="29"/>
      <c r="F4" s="29"/>
      <c r="G4" s="29"/>
      <c r="H4" s="30">
        <f t="shared" si="0"/>
        <v>0</v>
      </c>
      <c r="I4" s="30">
        <f t="shared" si="1"/>
        <v>0</v>
      </c>
      <c r="J4" s="30">
        <f t="shared" si="3"/>
        <v>0</v>
      </c>
    </row>
    <row r="5" spans="1:10" ht="15.75" customHeight="1" x14ac:dyDescent="0.15">
      <c r="A5" s="9">
        <f t="shared" si="2"/>
        <v>2020</v>
      </c>
      <c r="B5" s="8"/>
      <c r="C5" s="29"/>
      <c r="D5" s="29"/>
      <c r="E5" s="29"/>
      <c r="F5" s="29"/>
      <c r="G5" s="29"/>
      <c r="H5" s="30">
        <f t="shared" si="0"/>
        <v>0</v>
      </c>
      <c r="I5" s="30">
        <f t="shared" si="1"/>
        <v>0</v>
      </c>
      <c r="J5" s="30">
        <f t="shared" si="3"/>
        <v>0</v>
      </c>
    </row>
    <row r="6" spans="1:10" ht="15.75" customHeight="1" x14ac:dyDescent="0.15">
      <c r="A6" s="9">
        <f t="shared" si="2"/>
        <v>2021</v>
      </c>
      <c r="B6" s="8"/>
      <c r="C6" s="29"/>
      <c r="D6" s="29"/>
      <c r="E6" s="29"/>
      <c r="F6" s="29"/>
      <c r="G6" s="29"/>
      <c r="H6" s="30">
        <f t="shared" si="0"/>
        <v>0</v>
      </c>
      <c r="I6" s="30">
        <f t="shared" si="1"/>
        <v>0</v>
      </c>
      <c r="J6" s="30">
        <f t="shared" si="3"/>
        <v>0</v>
      </c>
    </row>
    <row r="7" spans="1:10" ht="15.75" customHeight="1" x14ac:dyDescent="0.15">
      <c r="A7" s="9">
        <f t="shared" si="2"/>
        <v>2022</v>
      </c>
      <c r="B7" s="8"/>
      <c r="C7" s="29"/>
      <c r="D7" s="29"/>
      <c r="E7" s="29"/>
      <c r="F7" s="29"/>
      <c r="G7" s="29"/>
      <c r="H7" s="30">
        <f t="shared" si="0"/>
        <v>0</v>
      </c>
      <c r="I7" s="30">
        <f t="shared" si="1"/>
        <v>0</v>
      </c>
      <c r="J7" s="30">
        <f t="shared" si="3"/>
        <v>0</v>
      </c>
    </row>
    <row r="8" spans="1:10" ht="15.75" customHeight="1" x14ac:dyDescent="0.15">
      <c r="A8" s="9">
        <f t="shared" si="2"/>
        <v>2023</v>
      </c>
      <c r="B8" s="8"/>
      <c r="C8" s="29"/>
      <c r="D8" s="29"/>
      <c r="E8" s="29"/>
      <c r="F8" s="29"/>
      <c r="G8" s="29"/>
      <c r="H8" s="30">
        <f t="shared" si="0"/>
        <v>0</v>
      </c>
      <c r="I8" s="30">
        <f t="shared" si="1"/>
        <v>0</v>
      </c>
      <c r="J8" s="30">
        <f t="shared" si="3"/>
        <v>0</v>
      </c>
    </row>
    <row r="9" spans="1:10" ht="15.75" customHeight="1" x14ac:dyDescent="0.15">
      <c r="A9" s="9">
        <f t="shared" si="2"/>
        <v>2024</v>
      </c>
      <c r="B9" s="8"/>
      <c r="C9" s="29"/>
      <c r="D9" s="29"/>
      <c r="E9" s="29"/>
      <c r="F9" s="29"/>
      <c r="G9" s="29"/>
      <c r="H9" s="30">
        <f t="shared" si="0"/>
        <v>0</v>
      </c>
      <c r="I9" s="30">
        <f t="shared" si="1"/>
        <v>0</v>
      </c>
      <c r="J9" s="30">
        <f t="shared" si="3"/>
        <v>0</v>
      </c>
    </row>
    <row r="10" spans="1:10" ht="15.75" customHeight="1" x14ac:dyDescent="0.15">
      <c r="A10" s="9">
        <f t="shared" si="2"/>
        <v>2025</v>
      </c>
      <c r="B10" s="8"/>
      <c r="C10" s="29"/>
      <c r="D10" s="29"/>
      <c r="E10" s="29"/>
      <c r="F10" s="29"/>
      <c r="G10" s="29"/>
      <c r="H10" s="30">
        <f t="shared" si="0"/>
        <v>0</v>
      </c>
      <c r="I10" s="30">
        <f t="shared" si="1"/>
        <v>0</v>
      </c>
      <c r="J10" s="30">
        <f t="shared" si="3"/>
        <v>0</v>
      </c>
    </row>
    <row r="11" spans="1:10" ht="15.75" customHeight="1" x14ac:dyDescent="0.15">
      <c r="A11" s="9">
        <f t="shared" si="2"/>
        <v>2026</v>
      </c>
      <c r="B11" s="8"/>
      <c r="C11" s="29"/>
      <c r="D11" s="29"/>
      <c r="E11" s="29"/>
      <c r="F11" s="29"/>
      <c r="G11" s="29"/>
      <c r="H11" s="30">
        <f t="shared" si="0"/>
        <v>0</v>
      </c>
      <c r="I11" s="30">
        <f t="shared" si="1"/>
        <v>0</v>
      </c>
      <c r="J11" s="30">
        <f t="shared" si="3"/>
        <v>0</v>
      </c>
    </row>
    <row r="12" spans="1:10" ht="15.75" customHeight="1" x14ac:dyDescent="0.15">
      <c r="A12" s="9">
        <f t="shared" si="2"/>
        <v>2027</v>
      </c>
      <c r="B12" s="8"/>
      <c r="C12" s="29"/>
      <c r="D12" s="29"/>
      <c r="E12" s="29"/>
      <c r="F12" s="29"/>
      <c r="G12" s="29"/>
      <c r="H12" s="30">
        <f t="shared" si="0"/>
        <v>0</v>
      </c>
      <c r="I12" s="30">
        <f t="shared" si="1"/>
        <v>0</v>
      </c>
      <c r="J12" s="30">
        <f t="shared" si="3"/>
        <v>0</v>
      </c>
    </row>
    <row r="13" spans="1:10" ht="15.75" customHeight="1" x14ac:dyDescent="0.15">
      <c r="A13" s="9">
        <f t="shared" si="2"/>
        <v>2028</v>
      </c>
      <c r="B13" s="8"/>
      <c r="C13" s="29"/>
      <c r="D13" s="29"/>
      <c r="E13" s="29"/>
      <c r="F13" s="29"/>
      <c r="G13" s="29"/>
      <c r="H13" s="30">
        <f t="shared" si="0"/>
        <v>0</v>
      </c>
      <c r="I13" s="30">
        <f t="shared" si="1"/>
        <v>0</v>
      </c>
      <c r="J13" s="30">
        <f t="shared" si="3"/>
        <v>0</v>
      </c>
    </row>
    <row r="14" spans="1:10" ht="15.75" customHeight="1" x14ac:dyDescent="0.15">
      <c r="A14" s="9">
        <f t="shared" si="2"/>
        <v>2029</v>
      </c>
      <c r="B14" s="8"/>
      <c r="C14" s="29"/>
      <c r="D14" s="29"/>
      <c r="E14" s="29"/>
      <c r="F14" s="29"/>
      <c r="G14" s="29"/>
      <c r="H14" s="30">
        <f t="shared" si="0"/>
        <v>0</v>
      </c>
      <c r="I14" s="30">
        <f t="shared" si="1"/>
        <v>0</v>
      </c>
      <c r="J14" s="30">
        <f t="shared" si="3"/>
        <v>0</v>
      </c>
    </row>
    <row r="15" spans="1:10" ht="15.75" customHeight="1" x14ac:dyDescent="0.15">
      <c r="A15" s="9">
        <f t="shared" si="2"/>
        <v>2030</v>
      </c>
      <c r="B15" s="8"/>
      <c r="C15" s="29"/>
      <c r="D15" s="29"/>
      <c r="E15" s="29"/>
      <c r="F15" s="29"/>
      <c r="G15" s="29"/>
      <c r="H15" s="30">
        <f t="shared" si="0"/>
        <v>0</v>
      </c>
      <c r="I15" s="30">
        <f t="shared" si="1"/>
        <v>0</v>
      </c>
      <c r="J15" s="30">
        <f t="shared" si="3"/>
        <v>0</v>
      </c>
    </row>
    <row r="16" spans="1:10" ht="15.75" customHeight="1" x14ac:dyDescent="0.15">
      <c r="A16" s="9" t="str">
        <f t="shared" si="2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1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2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1"/>
        <v>0</v>
      </c>
      <c r="J17" s="30">
        <f t="shared" si="4"/>
        <v>0</v>
      </c>
    </row>
    <row r="18" spans="1:10" ht="15.75" customHeight="1" x14ac:dyDescent="0.15">
      <c r="A18" s="9" t="str">
        <f t="shared" si="2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1"/>
        <v>0</v>
      </c>
      <c r="J18" s="30">
        <f t="shared" si="4"/>
        <v>0</v>
      </c>
    </row>
    <row r="19" spans="1:10" ht="15.75" customHeight="1" x14ac:dyDescent="0.15">
      <c r="A19" s="9" t="str">
        <f t="shared" si="2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1"/>
        <v>0</v>
      </c>
      <c r="J19" s="30">
        <f t="shared" si="4"/>
        <v>0</v>
      </c>
    </row>
    <row r="20" spans="1:10" ht="15.75" customHeight="1" x14ac:dyDescent="0.15">
      <c r="A20" s="9" t="str">
        <f t="shared" si="2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1"/>
        <v>0</v>
      </c>
      <c r="J20" s="30">
        <f t="shared" si="4"/>
        <v>0</v>
      </c>
    </row>
    <row r="21" spans="1:10" ht="15.75" customHeight="1" x14ac:dyDescent="0.15">
      <c r="A21" s="9" t="str">
        <f t="shared" si="2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1"/>
        <v>0</v>
      </c>
      <c r="J21" s="30">
        <f t="shared" si="4"/>
        <v>0</v>
      </c>
    </row>
    <row r="22" spans="1:10" ht="15.75" customHeight="1" x14ac:dyDescent="0.15">
      <c r="A22" s="9" t="str">
        <f t="shared" si="2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1"/>
        <v>0</v>
      </c>
      <c r="J22" s="30">
        <f t="shared" si="4"/>
        <v>0</v>
      </c>
    </row>
    <row r="23" spans="1:10" ht="15.75" customHeight="1" x14ac:dyDescent="0.15">
      <c r="A23" s="9" t="str">
        <f t="shared" si="2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1"/>
        <v>0</v>
      </c>
      <c r="J23" s="30">
        <f t="shared" si="4"/>
        <v>0</v>
      </c>
    </row>
    <row r="24" spans="1:10" ht="15.75" customHeight="1" x14ac:dyDescent="0.15">
      <c r="A24" s="9" t="str">
        <f t="shared" si="2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1"/>
        <v>0</v>
      </c>
      <c r="J24" s="30">
        <f t="shared" si="4"/>
        <v>0</v>
      </c>
    </row>
    <row r="25" spans="1:10" ht="15.75" customHeight="1" x14ac:dyDescent="0.15">
      <c r="A25" s="9" t="str">
        <f t="shared" si="2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1"/>
        <v>0</v>
      </c>
      <c r="J25" s="30">
        <f t="shared" si="4"/>
        <v>0</v>
      </c>
    </row>
    <row r="26" spans="1:10" ht="15.75" customHeight="1" x14ac:dyDescent="0.15">
      <c r="A26" s="9" t="str">
        <f t="shared" si="2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1"/>
        <v>0</v>
      </c>
      <c r="J26" s="30">
        <f t="shared" si="4"/>
        <v>0</v>
      </c>
    </row>
    <row r="27" spans="1:10" ht="15.75" customHeight="1" x14ac:dyDescent="0.15">
      <c r="A27" s="9" t="str">
        <f t="shared" si="2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1"/>
        <v>0</v>
      </c>
      <c r="J27" s="30">
        <f t="shared" si="4"/>
        <v>0</v>
      </c>
    </row>
    <row r="28" spans="1:10" ht="15.75" customHeight="1" x14ac:dyDescent="0.15">
      <c r="A28" s="9" t="str">
        <f t="shared" si="2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1"/>
        <v>0</v>
      </c>
      <c r="J28" s="30">
        <f t="shared" si="4"/>
        <v>0</v>
      </c>
    </row>
    <row r="29" spans="1:10" ht="15.75" customHeight="1" x14ac:dyDescent="0.15">
      <c r="A29" s="9" t="str">
        <f t="shared" si="2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1"/>
        <v>0</v>
      </c>
      <c r="J29" s="30">
        <f t="shared" si="4"/>
        <v>0</v>
      </c>
    </row>
    <row r="30" spans="1:10" ht="15.75" customHeight="1" x14ac:dyDescent="0.15">
      <c r="A30" s="9" t="str">
        <f t="shared" si="2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1"/>
        <v>0</v>
      </c>
      <c r="J30" s="30">
        <f t="shared" si="4"/>
        <v>0</v>
      </c>
    </row>
    <row r="31" spans="1:10" ht="15.75" customHeight="1" x14ac:dyDescent="0.15">
      <c r="A31" s="9" t="str">
        <f t="shared" si="2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1"/>
        <v>0</v>
      </c>
      <c r="J31" s="30">
        <f t="shared" si="4"/>
        <v>0</v>
      </c>
    </row>
    <row r="32" spans="1:10" ht="15.75" customHeight="1" x14ac:dyDescent="0.15">
      <c r="A32" s="9" t="str">
        <f t="shared" si="2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1"/>
        <v>0</v>
      </c>
      <c r="J32" s="30">
        <f t="shared" si="4"/>
        <v>0</v>
      </c>
    </row>
    <row r="33" spans="1:10" ht="15.75" customHeight="1" x14ac:dyDescent="0.15">
      <c r="A33" s="9" t="str">
        <f t="shared" si="2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1"/>
        <v>0</v>
      </c>
      <c r="J33" s="30">
        <f t="shared" si="4"/>
        <v>0</v>
      </c>
    </row>
    <row r="34" spans="1:10" ht="15.75" customHeight="1" x14ac:dyDescent="0.15">
      <c r="A34" s="9" t="str">
        <f t="shared" si="2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1"/>
        <v>0</v>
      </c>
      <c r="J34" s="30">
        <f t="shared" si="4"/>
        <v>0</v>
      </c>
    </row>
    <row r="35" spans="1:10" ht="15.75" customHeight="1" x14ac:dyDescent="0.15">
      <c r="A35" s="9" t="str">
        <f t="shared" si="2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1"/>
        <v>0</v>
      </c>
      <c r="J35" s="30">
        <f t="shared" si="4"/>
        <v>0</v>
      </c>
    </row>
    <row r="36" spans="1:10" ht="15.75" customHeight="1" x14ac:dyDescent="0.15">
      <c r="A36" s="9" t="str">
        <f t="shared" si="2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1"/>
        <v>0</v>
      </c>
      <c r="J36" s="30">
        <f t="shared" si="4"/>
        <v>0</v>
      </c>
    </row>
    <row r="37" spans="1:10" ht="15.75" customHeight="1" x14ac:dyDescent="0.15">
      <c r="A37" s="9" t="str">
        <f t="shared" si="2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1"/>
        <v>0</v>
      </c>
      <c r="J37" s="30">
        <f t="shared" si="4"/>
        <v>0</v>
      </c>
    </row>
    <row r="38" spans="1:10" ht="15.75" customHeight="1" x14ac:dyDescent="0.15">
      <c r="A38" s="9" t="str">
        <f t="shared" si="2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1"/>
        <v>0</v>
      </c>
      <c r="J38" s="30">
        <f t="shared" si="4"/>
        <v>0</v>
      </c>
    </row>
    <row r="39" spans="1:10" ht="15.75" customHeight="1" x14ac:dyDescent="0.15">
      <c r="A39" s="9" t="str">
        <f t="shared" si="2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1"/>
        <v>0</v>
      </c>
      <c r="J39" s="30">
        <f t="shared" si="4"/>
        <v>0</v>
      </c>
    </row>
    <row r="40" spans="1:10" ht="15.75" customHeight="1" x14ac:dyDescent="0.15">
      <c r="A40" s="9" t="str">
        <f t="shared" si="2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1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/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/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/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/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/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/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/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/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/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/>
      <c r="D10" s="33"/>
      <c r="E10" s="33"/>
      <c r="F10" s="33"/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/>
      <c r="D11" s="33"/>
      <c r="E11" s="33"/>
      <c r="F11" s="33"/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/>
      <c r="D12" s="33"/>
      <c r="E12" s="33"/>
      <c r="F12" s="33"/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/>
      <c r="D13" s="33"/>
      <c r="E13" s="33"/>
      <c r="F13" s="33"/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/>
      <c r="D14" s="33"/>
      <c r="E14" s="33"/>
      <c r="F14" s="33"/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/>
      <c r="D15" s="33"/>
      <c r="E15" s="33"/>
      <c r="F15" s="33"/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/>
      <c r="D16" s="33"/>
      <c r="E16" s="33"/>
      <c r="F16" s="33"/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/>
      <c r="D17" s="33"/>
      <c r="E17" s="33"/>
      <c r="F17" s="33"/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/>
      <c r="D18" s="33"/>
      <c r="E18" s="33"/>
      <c r="F18" s="33"/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/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/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/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/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/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/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/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/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/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/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 t="str">
        <f>IFERROR(1-_xlfn.NORM.DIST(_xlfn.NORM.INV(SUM(C4:C5), 0, 1) + 1, 0, 1, TRUE), "")</f>
        <v/>
      </c>
      <c r="D2" s="46" t="str">
        <f>IFERROR(1-_xlfn.NORM.DIST(_xlfn.NORM.INV(SUM(D4:D5), 0, 1) + 1, 0, 1, TRUE), "")</f>
        <v/>
      </c>
      <c r="E2" s="46" t="str">
        <f>IFERROR(1-_xlfn.NORM.DIST(_xlfn.NORM.INV(SUM(E4:E5), 0, 1) + 1, 0, 1, TRUE), "")</f>
        <v/>
      </c>
      <c r="F2" s="46" t="str">
        <f>IFERROR(1-_xlfn.NORM.DIST(_xlfn.NORM.INV(SUM(F4:F5), 0, 1) + 1, 0, 1, TRUE), "")</f>
        <v/>
      </c>
      <c r="G2" s="46" t="str">
        <f>IFERROR(1-_xlfn.NORM.DIST(_xlfn.NORM.INV(SUM(G4:G5), 0, 1) + 1, 0, 1, TRUE), "")</f>
        <v/>
      </c>
    </row>
    <row r="3" spans="1:15" ht="15.75" customHeight="1" x14ac:dyDescent="0.15">
      <c r="A3" s="5"/>
      <c r="B3" s="14" t="s">
        <v>119</v>
      </c>
      <c r="C3" s="46" t="str">
        <f>IFERROR(_xlfn.NORM.DIST(_xlfn.NORM.INV(SUM(C4:C5), 0, 1) + 1, 0, 1, TRUE) - SUM(C4:C5), "")</f>
        <v/>
      </c>
      <c r="D3" s="46" t="str">
        <f>IFERROR(_xlfn.NORM.DIST(_xlfn.NORM.INV(SUM(D4:D5), 0, 1) + 1, 0, 1, TRUE) - SUM(D4:D5), "")</f>
        <v/>
      </c>
      <c r="E3" s="46" t="str">
        <f>IFERROR(_xlfn.NORM.DIST(_xlfn.NORM.INV(SUM(E4:E5), 0, 1) + 1, 0, 1, TRUE) - SUM(E4:E5), "")</f>
        <v/>
      </c>
      <c r="F3" s="46" t="str">
        <f>IFERROR(_xlfn.NORM.DIST(_xlfn.NORM.INV(SUM(F4:F5), 0, 1) + 1, 0, 1, TRUE) - SUM(F4:F5), "")</f>
        <v/>
      </c>
      <c r="G3" s="46" t="str">
        <f>IFERROR(_xlfn.NORM.DIST(_xlfn.NORM.INV(SUM(G4:G5), 0, 1) + 1, 0, 1, TRUE) - SUM(G4:G5), "")</f>
        <v/>
      </c>
    </row>
    <row r="4" spans="1:15" ht="15.75" customHeight="1" x14ac:dyDescent="0.15">
      <c r="A4" s="5"/>
      <c r="B4" s="14" t="s">
        <v>117</v>
      </c>
      <c r="C4" s="39"/>
      <c r="D4" s="39"/>
      <c r="E4" s="39"/>
      <c r="F4" s="39"/>
      <c r="G4" s="39"/>
    </row>
    <row r="5" spans="1:15" ht="15.75" customHeight="1" x14ac:dyDescent="0.15">
      <c r="A5" s="5"/>
      <c r="B5" s="14" t="s">
        <v>120</v>
      </c>
      <c r="C5" s="39"/>
      <c r="D5" s="39"/>
      <c r="E5" s="39"/>
      <c r="F5" s="39"/>
      <c r="G5" s="39"/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 t="str">
        <f>IFERROR(1-_xlfn.NORM.DIST(_xlfn.NORM.INV(SUM(C10:C11), 0, 1) + 1, 0, 1, TRUE), "")</f>
        <v/>
      </c>
      <c r="D8" s="46" t="str">
        <f>IFERROR(1-_xlfn.NORM.DIST(_xlfn.NORM.INV(SUM(D10:D11), 0, 1) + 1, 0, 1, TRUE), "")</f>
        <v/>
      </c>
      <c r="E8" s="46" t="str">
        <f>IFERROR(1-_xlfn.NORM.DIST(_xlfn.NORM.INV(SUM(E10:E11), 0, 1) + 1, 0, 1, TRUE), "")</f>
        <v/>
      </c>
      <c r="F8" s="46" t="str">
        <f>IFERROR(1-_xlfn.NORM.DIST(_xlfn.NORM.INV(SUM(F10:F11), 0, 1) + 1, 0, 1, TRUE), "")</f>
        <v/>
      </c>
      <c r="G8" s="46" t="str">
        <f>IFERROR(1-_xlfn.NORM.DIST(_xlfn.NORM.INV(SUM(G10:G11), 0, 1) + 1, 0, 1, TRUE), "")</f>
        <v/>
      </c>
    </row>
    <row r="9" spans="1:15" ht="15.75" customHeight="1" x14ac:dyDescent="0.15">
      <c r="B9" s="9" t="s">
        <v>122</v>
      </c>
      <c r="C9" s="46" t="str">
        <f>IFERROR(_xlfn.NORM.DIST(_xlfn.NORM.INV(SUM(C10:C11), 0, 1) + 1, 0, 1, TRUE) - SUM(C10:C11), "")</f>
        <v/>
      </c>
      <c r="D9" s="46" t="str">
        <f>IFERROR(_xlfn.NORM.DIST(_xlfn.NORM.INV(SUM(D10:D11), 0, 1) + 1, 0, 1, TRUE) - SUM(D10:D11), "")</f>
        <v/>
      </c>
      <c r="E9" s="46" t="str">
        <f>IFERROR(_xlfn.NORM.DIST(_xlfn.NORM.INV(SUM(E10:E11), 0, 1) + 1, 0, 1, TRUE) - SUM(E10:E11), "")</f>
        <v/>
      </c>
      <c r="F9" s="46" t="str">
        <f>IFERROR(_xlfn.NORM.DIST(_xlfn.NORM.INV(SUM(F10:F11), 0, 1) + 1, 0, 1, TRUE) - SUM(F10:F11), "")</f>
        <v/>
      </c>
      <c r="G9" s="46" t="str">
        <f>IFERROR(_xlfn.NORM.DIST(_xlfn.NORM.INV(SUM(G10:G11), 0, 1) + 1, 0, 1, TRUE) - SUM(G10:G11), "")</f>
        <v/>
      </c>
    </row>
    <row r="10" spans="1:15" ht="15.75" customHeight="1" x14ac:dyDescent="0.15">
      <c r="B10" s="9" t="s">
        <v>123</v>
      </c>
      <c r="C10" s="39"/>
      <c r="D10" s="39"/>
      <c r="E10" s="39"/>
      <c r="F10" s="39"/>
      <c r="G10" s="39"/>
    </row>
    <row r="11" spans="1:15" ht="15.75" customHeight="1" x14ac:dyDescent="0.15">
      <c r="B11" s="9" t="s">
        <v>124</v>
      </c>
      <c r="C11" s="39"/>
      <c r="D11" s="39"/>
      <c r="E11" s="39"/>
      <c r="F11" s="39"/>
      <c r="G11" s="39"/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/>
      <c r="D14" s="47"/>
      <c r="E14" s="47"/>
      <c r="F14" s="47"/>
      <c r="G14" s="47"/>
      <c r="H14" s="48"/>
      <c r="I14" s="48"/>
      <c r="J14" s="48"/>
      <c r="K14" s="48"/>
      <c r="L14" s="48"/>
      <c r="M14" s="48"/>
      <c r="N14" s="48"/>
      <c r="O14" s="48"/>
    </row>
    <row r="15" spans="1:15" ht="15.75" customHeight="1" x14ac:dyDescent="0.15">
      <c r="B15" s="19" t="s">
        <v>68</v>
      </c>
      <c r="C15" s="46">
        <f t="shared" ref="C15:O15" si="0">iron_deficiency_anaemia*C14</f>
        <v>0</v>
      </c>
      <c r="D15" s="46">
        <f t="shared" si="0"/>
        <v>0</v>
      </c>
      <c r="E15" s="46">
        <f t="shared" si="0"/>
        <v>0</v>
      </c>
      <c r="F15" s="46">
        <f t="shared" si="0"/>
        <v>0</v>
      </c>
      <c r="G15" s="46">
        <f t="shared" si="0"/>
        <v>0</v>
      </c>
      <c r="H15" s="46">
        <f t="shared" si="0"/>
        <v>0</v>
      </c>
      <c r="I15" s="46">
        <f t="shared" si="0"/>
        <v>0</v>
      </c>
      <c r="J15" s="46">
        <f t="shared" si="0"/>
        <v>0</v>
      </c>
      <c r="K15" s="46">
        <f t="shared" si="0"/>
        <v>0</v>
      </c>
      <c r="L15" s="46">
        <f t="shared" si="0"/>
        <v>0</v>
      </c>
      <c r="M15" s="46">
        <f t="shared" si="0"/>
        <v>0</v>
      </c>
      <c r="N15" s="46">
        <f t="shared" si="0"/>
        <v>0</v>
      </c>
      <c r="O15" s="46">
        <f t="shared" si="0"/>
        <v>0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/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167</v>
      </c>
      <c r="C2" s="39"/>
      <c r="D2" s="39"/>
      <c r="E2" s="39"/>
      <c r="F2" s="39"/>
      <c r="G2" s="39"/>
    </row>
    <row r="3" spans="1:7" x14ac:dyDescent="0.15">
      <c r="B3" s="61" t="s">
        <v>168</v>
      </c>
      <c r="C3" s="39"/>
      <c r="D3" s="39"/>
      <c r="E3" s="39"/>
      <c r="F3" s="39"/>
      <c r="G3" s="39"/>
    </row>
    <row r="4" spans="1:7" x14ac:dyDescent="0.15">
      <c r="B4" s="61" t="s">
        <v>169</v>
      </c>
      <c r="C4" s="39"/>
      <c r="D4" s="39"/>
      <c r="E4" s="39"/>
      <c r="F4" s="39"/>
      <c r="G4" s="39"/>
    </row>
    <row r="5" spans="1:7" x14ac:dyDescent="0.15">
      <c r="B5" s="61" t="s">
        <v>170</v>
      </c>
      <c r="C5" s="46">
        <f>1-SUM(C2:C4)</f>
        <v>1</v>
      </c>
      <c r="D5" s="46">
        <f t="shared" ref="D5:G5" si="0">1-SUM(D2:D4)</f>
        <v>1</v>
      </c>
      <c r="E5" s="46">
        <f t="shared" si="0"/>
        <v>1</v>
      </c>
      <c r="F5" s="46">
        <f t="shared" si="0"/>
        <v>1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/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/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72" t="s">
        <v>181</v>
      </c>
      <c r="B1" s="73" t="s">
        <v>180</v>
      </c>
      <c r="C1" s="73" t="s">
        <v>179</v>
      </c>
      <c r="D1" s="73" t="s">
        <v>178</v>
      </c>
      <c r="E1" s="73" t="s">
        <v>177</v>
      </c>
    </row>
    <row r="2" spans="1:5" x14ac:dyDescent="0.15">
      <c r="A2" s="70" t="s">
        <v>176</v>
      </c>
      <c r="B2" s="65" t="s">
        <v>32</v>
      </c>
      <c r="C2" s="68"/>
      <c r="D2" s="68"/>
      <c r="E2" s="87" t="str">
        <f>IF(E$7="","",E$7)</f>
        <v/>
      </c>
    </row>
    <row r="3" spans="1:5" x14ac:dyDescent="0.15">
      <c r="A3" s="66"/>
      <c r="B3" s="65" t="s">
        <v>1</v>
      </c>
      <c r="C3" s="68"/>
      <c r="D3" s="68"/>
      <c r="E3" s="87" t="str">
        <f>IF(E$7="","",E$7)</f>
        <v/>
      </c>
    </row>
    <row r="4" spans="1:5" x14ac:dyDescent="0.15">
      <c r="A4" s="66"/>
      <c r="B4" s="65" t="s">
        <v>2</v>
      </c>
      <c r="C4" s="68"/>
      <c r="D4" s="68"/>
      <c r="E4" s="87" t="str">
        <f>IF(E$7="","",E$7)</f>
        <v/>
      </c>
    </row>
    <row r="5" spans="1:5" x14ac:dyDescent="0.15">
      <c r="A5" s="66"/>
      <c r="B5" s="65" t="s">
        <v>3</v>
      </c>
      <c r="C5" s="68"/>
      <c r="D5" s="68"/>
      <c r="E5" s="87" t="str">
        <f>IF(E$7="","",E$7)</f>
        <v/>
      </c>
    </row>
    <row r="6" spans="1:5" x14ac:dyDescent="0.15">
      <c r="A6" s="66"/>
      <c r="B6" s="65" t="s">
        <v>4</v>
      </c>
      <c r="C6" s="68"/>
      <c r="D6" s="68"/>
      <c r="E6" s="87" t="str">
        <f>IF(E$7="","",E$7)</f>
        <v/>
      </c>
    </row>
    <row r="7" spans="1:5" x14ac:dyDescent="0.15">
      <c r="A7" s="66"/>
      <c r="B7" s="65" t="s">
        <v>173</v>
      </c>
      <c r="C7" s="64"/>
      <c r="D7" s="63"/>
      <c r="E7" s="68"/>
    </row>
    <row r="9" spans="1:5" x14ac:dyDescent="0.15">
      <c r="A9" s="72" t="s">
        <v>175</v>
      </c>
      <c r="B9" s="71" t="s">
        <v>32</v>
      </c>
      <c r="C9" s="68"/>
      <c r="D9" s="68"/>
      <c r="E9" s="88"/>
    </row>
    <row r="10" spans="1:5" x14ac:dyDescent="0.15">
      <c r="A10" s="66"/>
      <c r="B10" s="65" t="s">
        <v>1</v>
      </c>
      <c r="C10" s="68"/>
      <c r="D10" s="68"/>
      <c r="E10" s="87"/>
    </row>
    <row r="11" spans="1:5" x14ac:dyDescent="0.15">
      <c r="A11" s="66"/>
      <c r="B11" s="65" t="s">
        <v>2</v>
      </c>
      <c r="C11" s="68"/>
      <c r="D11" s="68"/>
      <c r="E11" s="87"/>
    </row>
    <row r="12" spans="1:5" x14ac:dyDescent="0.15">
      <c r="A12" s="66"/>
      <c r="B12" s="65" t="s">
        <v>3</v>
      </c>
      <c r="C12" s="68"/>
      <c r="D12" s="68"/>
      <c r="E12" s="87"/>
    </row>
    <row r="13" spans="1:5" x14ac:dyDescent="0.15">
      <c r="A13" s="66"/>
      <c r="B13" s="65" t="s">
        <v>4</v>
      </c>
      <c r="C13" s="68"/>
      <c r="D13" s="68"/>
      <c r="E13" s="87"/>
    </row>
    <row r="14" spans="1:5" x14ac:dyDescent="0.15">
      <c r="A14" s="66"/>
      <c r="B14" s="65" t="s">
        <v>173</v>
      </c>
      <c r="C14" s="64"/>
      <c r="D14" s="63"/>
      <c r="E14" s="68"/>
    </row>
    <row r="16" spans="1:5" x14ac:dyDescent="0.15">
      <c r="A16" s="70" t="s">
        <v>174</v>
      </c>
      <c r="B16" s="65" t="s">
        <v>32</v>
      </c>
      <c r="C16" s="62"/>
      <c r="D16" s="69"/>
      <c r="E16" s="88" t="str">
        <f>IF(E$21="","",E$21)</f>
        <v/>
      </c>
    </row>
    <row r="17" spans="1:5" x14ac:dyDescent="0.15">
      <c r="A17" s="66"/>
      <c r="B17" s="65" t="s">
        <v>1</v>
      </c>
      <c r="C17" s="62"/>
      <c r="D17" s="68"/>
      <c r="E17" s="87" t="str">
        <f>IF(E$21="","",E$21)</f>
        <v/>
      </c>
    </row>
    <row r="18" spans="1:5" x14ac:dyDescent="0.15">
      <c r="A18" s="66"/>
      <c r="B18" s="65" t="s">
        <v>2</v>
      </c>
      <c r="C18" s="62"/>
      <c r="D18" s="68"/>
      <c r="E18" s="87" t="str">
        <f>IF(E$21="","",E$21)</f>
        <v/>
      </c>
    </row>
    <row r="19" spans="1:5" x14ac:dyDescent="0.15">
      <c r="A19" s="66"/>
      <c r="B19" s="65" t="s">
        <v>3</v>
      </c>
      <c r="C19" s="62"/>
      <c r="D19" s="68"/>
      <c r="E19" s="87" t="str">
        <f>IF(E$21="","",E$21)</f>
        <v/>
      </c>
    </row>
    <row r="20" spans="1:5" x14ac:dyDescent="0.15">
      <c r="A20" s="66"/>
      <c r="B20" s="65" t="s">
        <v>4</v>
      </c>
      <c r="C20" s="62"/>
      <c r="D20" s="67"/>
      <c r="E20" s="87" t="str">
        <f>IF(E$21="","",E$21)</f>
        <v/>
      </c>
    </row>
    <row r="21" spans="1:5" x14ac:dyDescent="0.15">
      <c r="A21" s="66"/>
      <c r="B21" s="65" t="s">
        <v>173</v>
      </c>
      <c r="C21" s="64"/>
      <c r="D21" s="63"/>
      <c r="E21" s="62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15" zoomScaleNormal="115" workbookViewId="0"/>
  </sheetViews>
  <sheetFormatPr baseColWidth="10" defaultColWidth="8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2" t="s">
        <v>165</v>
      </c>
      <c r="B1" s="73" t="s">
        <v>184</v>
      </c>
      <c r="C1" s="93" t="s">
        <v>185</v>
      </c>
      <c r="D1" s="93" t="s">
        <v>189</v>
      </c>
    </row>
    <row r="2" spans="1:4" x14ac:dyDescent="0.15">
      <c r="A2" s="93" t="s">
        <v>69</v>
      </c>
      <c r="B2" s="65" t="s">
        <v>67</v>
      </c>
      <c r="C2" s="65" t="s">
        <v>186</v>
      </c>
      <c r="D2" s="68"/>
    </row>
    <row r="3" spans="1:4" x14ac:dyDescent="0.15">
      <c r="A3" s="93" t="s">
        <v>188</v>
      </c>
      <c r="B3" s="65" t="s">
        <v>179</v>
      </c>
      <c r="C3" s="65" t="s">
        <v>187</v>
      </c>
      <c r="D3" s="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38"/>
  <sheetViews>
    <sheetView zoomScale="106" workbookViewId="0">
      <selection activeCell="D5" sqref="D5"/>
    </sheetView>
  </sheetViews>
  <sheetFormatPr baseColWidth="10" defaultColWidth="14.5" defaultRowHeight="15.75" customHeight="1" x14ac:dyDescent="0.15"/>
  <cols>
    <col min="1" max="1" width="56" style="74" customWidth="1"/>
    <col min="2" max="2" width="20" style="54" customWidth="1"/>
    <col min="3" max="3" width="20.5" style="53" customWidth="1"/>
    <col min="4" max="4" width="20.1640625" style="53" customWidth="1"/>
    <col min="5" max="16384" width="14.5" style="53"/>
  </cols>
  <sheetData>
    <row r="1" spans="1:5" ht="39" x14ac:dyDescent="0.15">
      <c r="A1" s="80" t="s">
        <v>69</v>
      </c>
      <c r="B1" s="96" t="str">
        <f>"Baseline ("&amp;start_year&amp;") coverage"</f>
        <v>Baseline (2017) coverage</v>
      </c>
      <c r="C1" s="79" t="s">
        <v>202</v>
      </c>
      <c r="D1" s="78" t="s">
        <v>203</v>
      </c>
      <c r="E1" s="79" t="s">
        <v>209</v>
      </c>
    </row>
    <row r="2" spans="1:5" ht="15.75" customHeight="1" x14ac:dyDescent="0.15">
      <c r="A2" s="74" t="s">
        <v>29</v>
      </c>
      <c r="B2" s="75">
        <v>0</v>
      </c>
      <c r="C2" s="75">
        <v>0.95</v>
      </c>
      <c r="D2" s="76">
        <v>1</v>
      </c>
      <c r="E2" s="76" t="s">
        <v>205</v>
      </c>
    </row>
    <row r="3" spans="1:5" ht="15.75" customHeight="1" x14ac:dyDescent="0.15">
      <c r="A3" s="74" t="s">
        <v>86</v>
      </c>
      <c r="B3" s="75">
        <v>0</v>
      </c>
      <c r="C3" s="75">
        <v>0.95</v>
      </c>
      <c r="D3" s="76">
        <v>1</v>
      </c>
      <c r="E3" s="76" t="s">
        <v>205</v>
      </c>
    </row>
    <row r="4" spans="1:5" ht="15.75" customHeight="1" x14ac:dyDescent="0.15">
      <c r="A4" s="74" t="s">
        <v>61</v>
      </c>
      <c r="B4" s="75">
        <v>0</v>
      </c>
      <c r="C4" s="75">
        <v>0.95</v>
      </c>
      <c r="D4" s="76">
        <v>1</v>
      </c>
      <c r="E4" s="76" t="s">
        <v>205</v>
      </c>
    </row>
    <row r="5" spans="1:5" ht="15.75" customHeight="1" x14ac:dyDescent="0.15">
      <c r="A5" s="74" t="s">
        <v>201</v>
      </c>
      <c r="B5" s="75">
        <v>0</v>
      </c>
      <c r="C5" s="75">
        <v>0.95</v>
      </c>
      <c r="D5" s="77">
        <f>SUM('Programs family planning'!E2:E10)</f>
        <v>0.82100000000000006</v>
      </c>
      <c r="E5" s="76" t="s">
        <v>205</v>
      </c>
    </row>
    <row r="6" spans="1:5" ht="15.75" customHeight="1" x14ac:dyDescent="0.15">
      <c r="A6" s="74" t="s">
        <v>63</v>
      </c>
      <c r="B6" s="75">
        <v>0</v>
      </c>
      <c r="C6" s="75">
        <v>0.95</v>
      </c>
      <c r="D6" s="76">
        <v>1</v>
      </c>
      <c r="E6" s="76" t="s">
        <v>205</v>
      </c>
    </row>
    <row r="7" spans="1:5" ht="15.75" customHeight="1" x14ac:dyDescent="0.15">
      <c r="A7" s="74" t="s">
        <v>64</v>
      </c>
      <c r="B7" s="75">
        <v>0</v>
      </c>
      <c r="C7" s="75">
        <v>0.95</v>
      </c>
      <c r="D7" s="76">
        <v>0.75</v>
      </c>
      <c r="E7" s="76" t="s">
        <v>205</v>
      </c>
    </row>
    <row r="8" spans="1:5" ht="15.75" customHeight="1" x14ac:dyDescent="0.15">
      <c r="A8" s="74" t="s">
        <v>62</v>
      </c>
      <c r="B8" s="75">
        <v>0</v>
      </c>
      <c r="C8" s="75">
        <v>0.95</v>
      </c>
      <c r="D8" s="76">
        <v>0.19</v>
      </c>
      <c r="E8" s="76" t="s">
        <v>205</v>
      </c>
    </row>
    <row r="9" spans="1:5" ht="15.75" customHeight="1" x14ac:dyDescent="0.15">
      <c r="A9" s="91" t="s">
        <v>191</v>
      </c>
      <c r="B9" s="75">
        <v>0</v>
      </c>
      <c r="C9" s="75">
        <v>0.95</v>
      </c>
      <c r="D9" s="76">
        <v>0.73</v>
      </c>
      <c r="E9" s="76" t="s">
        <v>205</v>
      </c>
    </row>
    <row r="10" spans="1:5" ht="15.75" customHeight="1" x14ac:dyDescent="0.15">
      <c r="A10" s="91" t="s">
        <v>192</v>
      </c>
      <c r="B10" s="75">
        <v>0</v>
      </c>
      <c r="C10" s="75">
        <v>0.95</v>
      </c>
      <c r="D10" s="76">
        <v>1.78</v>
      </c>
      <c r="E10" s="76" t="s">
        <v>205</v>
      </c>
    </row>
    <row r="11" spans="1:5" ht="15.75" customHeight="1" x14ac:dyDescent="0.15">
      <c r="A11" s="91" t="s">
        <v>193</v>
      </c>
      <c r="B11" s="75">
        <v>0</v>
      </c>
      <c r="C11" s="75">
        <v>0.95</v>
      </c>
      <c r="D11" s="76">
        <v>0.24</v>
      </c>
      <c r="E11" s="76" t="s">
        <v>205</v>
      </c>
    </row>
    <row r="12" spans="1:5" ht="15.75" customHeight="1" x14ac:dyDescent="0.15">
      <c r="A12" s="91" t="s">
        <v>194</v>
      </c>
      <c r="B12" s="75">
        <v>0</v>
      </c>
      <c r="C12" s="75">
        <v>0.95</v>
      </c>
      <c r="D12" s="76">
        <v>0.55000000000000004</v>
      </c>
      <c r="E12" s="76" t="s">
        <v>205</v>
      </c>
    </row>
    <row r="13" spans="1:5" ht="15.75" customHeight="1" x14ac:dyDescent="0.15">
      <c r="A13" s="14" t="s">
        <v>190</v>
      </c>
      <c r="B13" s="75">
        <v>0</v>
      </c>
      <c r="C13" s="75">
        <v>0.95</v>
      </c>
      <c r="D13" s="76">
        <v>0.73</v>
      </c>
      <c r="E13" s="76" t="s">
        <v>205</v>
      </c>
    </row>
    <row r="14" spans="1:5" ht="15.75" customHeight="1" x14ac:dyDescent="0.15">
      <c r="A14" s="14" t="s">
        <v>195</v>
      </c>
      <c r="B14" s="75">
        <v>0</v>
      </c>
      <c r="C14" s="75">
        <v>0.95</v>
      </c>
      <c r="D14" s="76">
        <v>1.78</v>
      </c>
      <c r="E14" s="76" t="s">
        <v>205</v>
      </c>
    </row>
    <row r="15" spans="1:5" ht="15.75" customHeight="1" x14ac:dyDescent="0.15">
      <c r="A15" s="74" t="s">
        <v>57</v>
      </c>
      <c r="B15" s="75">
        <v>0</v>
      </c>
      <c r="C15" s="75">
        <v>0.95</v>
      </c>
      <c r="D15" s="76">
        <v>2.06</v>
      </c>
      <c r="E15" s="76" t="s">
        <v>205</v>
      </c>
    </row>
    <row r="16" spans="1:5" ht="15.75" customHeight="1" x14ac:dyDescent="0.15">
      <c r="A16" s="74" t="s">
        <v>47</v>
      </c>
      <c r="B16" s="75">
        <v>0</v>
      </c>
      <c r="C16" s="75">
        <v>0.95</v>
      </c>
      <c r="D16" s="76">
        <v>0.25</v>
      </c>
      <c r="E16" s="76" t="s">
        <v>205</v>
      </c>
    </row>
    <row r="17" spans="1:5" ht="15.75" customHeight="1" x14ac:dyDescent="0.15">
      <c r="A17" s="74" t="s">
        <v>176</v>
      </c>
      <c r="B17" s="75">
        <v>0</v>
      </c>
      <c r="C17" s="75">
        <v>0.95</v>
      </c>
      <c r="D17" s="90">
        <f>SUMPRODUCT(('IYCF cost'!$C$2:$E$6)*('IYCF packages'!$C$2:$E$6&lt;&gt;""))</f>
        <v>0</v>
      </c>
      <c r="E17" s="76" t="s">
        <v>205</v>
      </c>
    </row>
    <row r="18" spans="1:5" ht="15.75" customHeight="1" x14ac:dyDescent="0.15">
      <c r="A18" s="74" t="s">
        <v>175</v>
      </c>
      <c r="B18" s="75">
        <v>0</v>
      </c>
      <c r="C18" s="75">
        <v>0.95</v>
      </c>
      <c r="D18" s="90">
        <f>SUMPRODUCT(('IYCF cost'!$C$2:$E$6)*('IYCF packages'!$C$9:$E$13&lt;&gt;""))</f>
        <v>0</v>
      </c>
      <c r="E18" s="76" t="s">
        <v>205</v>
      </c>
    </row>
    <row r="19" spans="1:5" ht="15.75" customHeight="1" x14ac:dyDescent="0.15">
      <c r="A19" s="74" t="s">
        <v>174</v>
      </c>
      <c r="B19" s="75">
        <v>0</v>
      </c>
      <c r="C19" s="75">
        <v>0.95</v>
      </c>
      <c r="D19" s="90">
        <f>SUMPRODUCT(('IYCF cost'!$C$2:$E$6)*('IYCF packages'!$C$16:$E$20&lt;&gt;""))</f>
        <v>0</v>
      </c>
      <c r="E19" s="76" t="s">
        <v>205</v>
      </c>
    </row>
    <row r="20" spans="1:5" ht="15.75" customHeight="1" x14ac:dyDescent="0.15">
      <c r="A20" s="74" t="s">
        <v>200</v>
      </c>
      <c r="B20" s="75">
        <v>0</v>
      </c>
      <c r="C20" s="75">
        <v>0.95</v>
      </c>
      <c r="D20" s="76">
        <v>8.84</v>
      </c>
      <c r="E20" s="76" t="s">
        <v>205</v>
      </c>
    </row>
    <row r="21" spans="1:5" ht="15.75" customHeight="1" x14ac:dyDescent="0.15">
      <c r="A21" s="74" t="s">
        <v>137</v>
      </c>
      <c r="B21" s="75">
        <v>0</v>
      </c>
      <c r="C21" s="75">
        <v>0.95</v>
      </c>
      <c r="D21" s="76">
        <v>50</v>
      </c>
      <c r="E21" s="76" t="s">
        <v>205</v>
      </c>
    </row>
    <row r="22" spans="1:5" ht="15.75" customHeight="1" x14ac:dyDescent="0.15">
      <c r="A22" s="74" t="s">
        <v>34</v>
      </c>
      <c r="B22" s="75">
        <v>0</v>
      </c>
      <c r="C22" s="75">
        <v>0.95</v>
      </c>
      <c r="D22" s="76">
        <v>2.61</v>
      </c>
      <c r="E22" s="76" t="s">
        <v>205</v>
      </c>
    </row>
    <row r="23" spans="1:5" ht="15.75" customHeight="1" x14ac:dyDescent="0.15">
      <c r="A23" s="74" t="s">
        <v>88</v>
      </c>
      <c r="B23" s="75">
        <v>0</v>
      </c>
      <c r="C23" s="75">
        <v>0.95</v>
      </c>
      <c r="D23" s="76">
        <v>1</v>
      </c>
      <c r="E23" s="76" t="s">
        <v>205</v>
      </c>
    </row>
    <row r="24" spans="1:5" ht="15.75" customHeight="1" x14ac:dyDescent="0.15">
      <c r="A24" s="74" t="s">
        <v>87</v>
      </c>
      <c r="B24" s="75">
        <v>0</v>
      </c>
      <c r="C24" s="75">
        <v>0.95</v>
      </c>
      <c r="D24" s="76">
        <v>1</v>
      </c>
      <c r="E24" s="76" t="s">
        <v>205</v>
      </c>
    </row>
    <row r="25" spans="1:5" ht="15.75" customHeight="1" x14ac:dyDescent="0.15">
      <c r="A25" s="74" t="s">
        <v>138</v>
      </c>
      <c r="B25" s="75">
        <v>0</v>
      </c>
      <c r="C25" s="75">
        <v>0.95</v>
      </c>
      <c r="D25" s="76">
        <v>1</v>
      </c>
      <c r="E25" s="76" t="s">
        <v>205</v>
      </c>
    </row>
    <row r="26" spans="1:5" ht="15.75" customHeight="1" x14ac:dyDescent="0.15">
      <c r="A26" s="74" t="s">
        <v>59</v>
      </c>
      <c r="B26" s="75">
        <v>0</v>
      </c>
      <c r="C26" s="75">
        <v>0.95</v>
      </c>
      <c r="D26" s="76">
        <v>2.99</v>
      </c>
      <c r="E26" s="76" t="s">
        <v>205</v>
      </c>
    </row>
    <row r="27" spans="1:5" ht="15.75" customHeight="1" x14ac:dyDescent="0.15">
      <c r="A27" s="74" t="s">
        <v>84</v>
      </c>
      <c r="B27" s="75">
        <v>0</v>
      </c>
      <c r="C27" s="75">
        <v>0.95</v>
      </c>
      <c r="D27" s="76">
        <v>1</v>
      </c>
      <c r="E27" s="76" t="s">
        <v>205</v>
      </c>
    </row>
    <row r="28" spans="1:5" ht="15.75" customHeight="1" x14ac:dyDescent="0.15">
      <c r="A28" s="74" t="s">
        <v>58</v>
      </c>
      <c r="B28" s="75">
        <v>0</v>
      </c>
      <c r="C28" s="75">
        <v>0.95</v>
      </c>
      <c r="D28" s="76">
        <v>48</v>
      </c>
      <c r="E28" s="76" t="s">
        <v>205</v>
      </c>
    </row>
    <row r="29" spans="1:5" ht="15.75" customHeight="1" x14ac:dyDescent="0.15">
      <c r="A29" s="74" t="s">
        <v>67</v>
      </c>
      <c r="B29" s="75">
        <v>0</v>
      </c>
      <c r="C29" s="75">
        <v>0.95</v>
      </c>
      <c r="D29" s="77">
        <f>90*AVERAGE('Incidence of conditions'!B4:F4) + 40*AVERAGE('Incidence of conditions'!B3:F3)*IF(ISBLANK(manage_mam), 0, 1)</f>
        <v>0</v>
      </c>
      <c r="E29" s="76" t="s">
        <v>205</v>
      </c>
    </row>
    <row r="30" spans="1:5" ht="15.75" customHeight="1" x14ac:dyDescent="0.15">
      <c r="A30" s="74" t="s">
        <v>28</v>
      </c>
      <c r="B30" s="75">
        <v>0</v>
      </c>
      <c r="C30" s="75">
        <v>0.95</v>
      </c>
      <c r="D30" s="76">
        <v>0.35</v>
      </c>
      <c r="E30" s="76" t="s">
        <v>205</v>
      </c>
    </row>
    <row r="31" spans="1:5" ht="15.75" customHeight="1" x14ac:dyDescent="0.15">
      <c r="A31" s="74" t="s">
        <v>83</v>
      </c>
      <c r="B31" s="75">
        <v>0</v>
      </c>
      <c r="C31" s="75">
        <v>0.95</v>
      </c>
      <c r="D31" s="76">
        <v>1</v>
      </c>
      <c r="E31" s="76" t="s">
        <v>205</v>
      </c>
    </row>
    <row r="32" spans="1:5" ht="15.75" customHeight="1" x14ac:dyDescent="0.15">
      <c r="A32" s="74" t="s">
        <v>82</v>
      </c>
      <c r="B32" s="75">
        <v>0</v>
      </c>
      <c r="C32" s="75">
        <v>0.95</v>
      </c>
      <c r="D32" s="76">
        <v>2.8</v>
      </c>
      <c r="E32" s="76" t="s">
        <v>205</v>
      </c>
    </row>
    <row r="33" spans="1:6" ht="15.75" customHeight="1" x14ac:dyDescent="0.15">
      <c r="A33" s="74" t="s">
        <v>81</v>
      </c>
      <c r="B33" s="75">
        <v>0</v>
      </c>
      <c r="C33" s="75">
        <v>0.95</v>
      </c>
      <c r="D33" s="76">
        <v>50.26</v>
      </c>
      <c r="E33" s="76" t="s">
        <v>205</v>
      </c>
    </row>
    <row r="34" spans="1:6" ht="15.75" customHeight="1" x14ac:dyDescent="0.15">
      <c r="A34" s="74" t="s">
        <v>79</v>
      </c>
      <c r="B34" s="75">
        <v>0</v>
      </c>
      <c r="C34" s="75">
        <v>0.95</v>
      </c>
      <c r="D34" s="76">
        <v>36.1</v>
      </c>
      <c r="E34" s="76" t="s">
        <v>205</v>
      </c>
    </row>
    <row r="35" spans="1:6" s="54" customFormat="1" ht="15.75" customHeight="1" x14ac:dyDescent="0.15">
      <c r="A35" s="74" t="s">
        <v>80</v>
      </c>
      <c r="B35" s="75">
        <v>0</v>
      </c>
      <c r="C35" s="75">
        <v>0.95</v>
      </c>
      <c r="D35" s="76">
        <v>231.85</v>
      </c>
      <c r="E35" s="76" t="s">
        <v>205</v>
      </c>
      <c r="F35" s="53"/>
    </row>
    <row r="36" spans="1:6" ht="15.75" customHeight="1" x14ac:dyDescent="0.15">
      <c r="A36" s="74" t="s">
        <v>85</v>
      </c>
      <c r="B36" s="75">
        <v>0</v>
      </c>
      <c r="C36" s="75">
        <v>0.95</v>
      </c>
      <c r="D36" s="76">
        <v>1.5</v>
      </c>
      <c r="E36" s="76" t="s">
        <v>205</v>
      </c>
    </row>
    <row r="37" spans="1:6" ht="15.75" customHeight="1" x14ac:dyDescent="0.15">
      <c r="A37" s="74" t="s">
        <v>60</v>
      </c>
      <c r="B37" s="75">
        <v>0</v>
      </c>
      <c r="C37" s="75">
        <v>0.95</v>
      </c>
      <c r="D37" s="76">
        <v>1</v>
      </c>
      <c r="E37" s="76" t="s">
        <v>205</v>
      </c>
    </row>
    <row r="38" spans="1:6" ht="15.75" customHeight="1" x14ac:dyDescent="0.15">
      <c r="F38" s="54"/>
    </row>
  </sheetData>
  <sortState ref="A2:D37">
    <sortCondition ref="A2:A37"/>
  </sortState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C59A25-9C70-754A-8B30-4969E44A372B}">
          <x14:formula1>
            <xm:f>'Cost curve options'!$A$1:$A$4</xm:f>
          </x14:formula1>
          <xm:sqref>E2:E37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2018-10-17T02:56:30Z</dcterms:modified>
</cp:coreProperties>
</file>