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04063E9-50FC-41E6-B35E-7BB7E6B5EEDA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<sst xmlns="http://schemas.openxmlformats.org/spreadsheetml/2006/main" count="2089" uniqueCount="341">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</sst>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806402.3359375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0.66099999999999992</v>
      </c>
    </row>
    <row r="12" spans="1:3" ht="15" customHeight="1" x14ac:dyDescent="0.25">
      <c r="B12" s="7" t="s">
        <v>12</v>
      </c>
      <c r="C12" s="38">
        <v>0.32500000000000001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0.1489</v>
      </c>
    </row>
    <row r="24" spans="1:3" ht="15" customHeight="1" x14ac:dyDescent="0.25">
      <c r="B24" s="10" t="s">
        <v>22</v>
      </c>
      <c r="C24" s="39">
        <v>0.65529999999999999</v>
      </c>
    </row>
    <row r="25" spans="1:3" ht="15" customHeight="1" x14ac:dyDescent="0.25">
      <c r="B25" s="10" t="s">
        <v>23</v>
      </c>
      <c r="C25" s="39">
        <v>0.1857</v>
      </c>
    </row>
    <row r="26" spans="1:3" ht="15" customHeight="1" x14ac:dyDescent="0.25">
      <c r="B26" s="10" t="s">
        <v>24</v>
      </c>
      <c r="C26" s="39">
        <v>1.01E-2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0.43972863222198599</v>
      </c>
    </row>
    <row r="30" spans="1:3" ht="14.25" customHeight="1" x14ac:dyDescent="0.25">
      <c r="B30" s="16" t="s">
        <v>27</v>
      </c>
      <c r="C30" s="103">
        <v>0.101814244205091</v>
      </c>
    </row>
    <row r="31" spans="1:3" ht="14.25" customHeight="1" x14ac:dyDescent="0.25">
      <c r="B31" s="16" t="s">
        <v>28</v>
      </c>
      <c r="C31" s="103">
        <v>9.9255704254962801E-2</v>
      </c>
    </row>
    <row r="32" spans="1:3" ht="14.25" customHeight="1" x14ac:dyDescent="0.25">
      <c r="B32" s="16" t="s">
        <v>29</v>
      </c>
      <c r="C32" s="103">
        <v>0.35920141931796001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10.891816440132301</v>
      </c>
    </row>
    <row r="38" spans="1:5" ht="15" customHeight="1" x14ac:dyDescent="0.25">
      <c r="B38" s="22" t="s">
        <v>34</v>
      </c>
      <c r="C38" s="37">
        <v>18.237575383160301</v>
      </c>
      <c r="D38" s="104"/>
      <c r="E38" s="105"/>
    </row>
    <row r="39" spans="1:5" ht="15" customHeight="1" x14ac:dyDescent="0.25">
      <c r="B39" s="22" t="s">
        <v>35</v>
      </c>
      <c r="C39" s="37">
        <v>20.434556463374399</v>
      </c>
      <c r="D39" s="104"/>
      <c r="E39" s="104"/>
    </row>
    <row r="40" spans="1:5" ht="15" customHeight="1" x14ac:dyDescent="0.25">
      <c r="B40" s="22" t="s">
        <v>36</v>
      </c>
      <c r="C40" s="106">
        <v>0.26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8.9704989719999997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1.8866000000000001E-2</v>
      </c>
      <c r="D45" s="104"/>
    </row>
    <row r="46" spans="1:5" ht="15.75" customHeight="1" x14ac:dyDescent="0.25">
      <c r="B46" s="22" t="s">
        <v>41</v>
      </c>
      <c r="C46" s="39">
        <v>6.5864510000000001E-2</v>
      </c>
      <c r="D46" s="104"/>
    </row>
    <row r="47" spans="1:5" ht="15.75" customHeight="1" x14ac:dyDescent="0.25">
      <c r="B47" s="22" t="s">
        <v>42</v>
      </c>
      <c r="C47" s="39">
        <v>0.14324690000000001</v>
      </c>
      <c r="D47" s="104"/>
      <c r="E47" s="105"/>
    </row>
    <row r="48" spans="1:5" ht="15" customHeight="1" x14ac:dyDescent="0.25">
      <c r="B48" s="22" t="s">
        <v>43</v>
      </c>
      <c r="C48" s="40">
        <v>0.77202258999999995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0.57557999999999998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7.2826089999999899E-2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0.38101149717835298</v>
      </c>
      <c r="C2" s="99">
        <v>0.95</v>
      </c>
      <c r="D2" s="100">
        <v>56.337138300604238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39.842199870999643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387.87092573663659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5.8691064570772804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0.11806669390860799</v>
      </c>
      <c r="C10" s="99">
        <v>0.95</v>
      </c>
      <c r="D10" s="100">
        <v>12.974499314795549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0.11806669390860799</v>
      </c>
      <c r="C11" s="99">
        <v>0.95</v>
      </c>
      <c r="D11" s="100">
        <v>12.974499314795549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0.11806669390860799</v>
      </c>
      <c r="C12" s="99">
        <v>0.95</v>
      </c>
      <c r="D12" s="100">
        <v>12.974499314795549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0.11806669390860799</v>
      </c>
      <c r="C13" s="99">
        <v>0.95</v>
      </c>
      <c r="D13" s="100">
        <v>12.974499314795549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0.11806669390860799</v>
      </c>
      <c r="C14" s="99">
        <v>0.95</v>
      </c>
      <c r="D14" s="100">
        <v>12.974499314795549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0.11806669390860799</v>
      </c>
      <c r="C15" s="99">
        <v>0.95</v>
      </c>
      <c r="D15" s="100">
        <v>12.974499314795549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0.68126511469090134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0.41</v>
      </c>
      <c r="C18" s="99">
        <v>0.95</v>
      </c>
      <c r="D18" s="100">
        <v>8.9498000901640609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8.9498000901640609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0.77667659999999994</v>
      </c>
      <c r="C21" s="99">
        <v>0.95</v>
      </c>
      <c r="D21" s="100">
        <v>69.283092298354532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22.370086288750748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4.2557875816009592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0.19632753427140001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9.20846464671701E-2</v>
      </c>
      <c r="C27" s="99">
        <v>0.95</v>
      </c>
      <c r="D27" s="100">
        <v>18.535649720195959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0.92511445347125898</v>
      </c>
      <c r="C29" s="99">
        <v>0.95</v>
      </c>
      <c r="D29" s="100">
        <v>109.78567093836929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1.2514852015075351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1.4E-2</v>
      </c>
      <c r="C32" s="99">
        <v>0.95</v>
      </c>
      <c r="D32" s="100">
        <v>1.45890481734541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2.24059070083436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0.85937858018071689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0.32973110377788623</v>
      </c>
      <c r="C3" s="118">
        <f>frac_mam_1_5months * 2.6</f>
        <v>0.32973110377788623</v>
      </c>
      <c r="D3" s="118">
        <f>frac_mam_6_11months * 2.6</f>
        <v>0.31419860124588</v>
      </c>
      <c r="E3" s="118">
        <f>frac_mam_12_23months * 2.6</f>
        <v>8.4434492141008358E-2</v>
      </c>
      <c r="F3" s="118">
        <f>frac_mam_24_59months * 2.6</f>
        <v>6.0749116912484261E-2</v>
      </c>
    </row>
    <row r="4" spans="1:6" ht="15.75" customHeight="1" x14ac:dyDescent="0.25">
      <c r="A4" s="4" t="s">
        <v>205</v>
      </c>
      <c r="B4" s="118">
        <f>frac_sam_1month * 2.6</f>
        <v>0.13338768184185029</v>
      </c>
      <c r="C4" s="118">
        <f>frac_sam_1_5months * 2.6</f>
        <v>0.13338768184185029</v>
      </c>
      <c r="D4" s="118">
        <f>frac_sam_6_11months * 2.6</f>
        <v>7.3564464971423146E-2</v>
      </c>
      <c r="E4" s="118">
        <f>frac_sam_12_23months * 2.6</f>
        <v>5.9594119712710447E-2</v>
      </c>
      <c r="F4" s="118">
        <f>frac_sam_24_59months * 2.6</f>
        <v>3.5333008691668479E-2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0.32500000000000001</v>
      </c>
      <c r="E10" s="51">
        <f>IF(ISBLANK(comm_deliv), frac_children_health_facility,1)</f>
        <v>0.32500000000000001</v>
      </c>
      <c r="F10" s="51">
        <f>IF(ISBLANK(comm_deliv), frac_children_health_facility,1)</f>
        <v>0.32500000000000001</v>
      </c>
      <c r="G10" s="51">
        <f>IF(ISBLANK(comm_deliv), frac_children_health_facility,1)</f>
        <v>0.32500000000000001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0.66099999999999992</v>
      </c>
      <c r="I18" s="51">
        <f>frac_PW_health_facility</f>
        <v>0.66099999999999992</v>
      </c>
      <c r="J18" s="51">
        <f>frac_PW_health_facility</f>
        <v>0.66099999999999992</v>
      </c>
      <c r="K18" s="51">
        <f>frac_PW_health_facility</f>
        <v>0.66099999999999992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4.3175231182999992E-2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1.8503670506999994E-2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2.6433815009999993E-2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151509.33240000001</v>
      </c>
      <c r="C2" s="107">
        <v>296000</v>
      </c>
      <c r="D2" s="107">
        <v>748000</v>
      </c>
      <c r="E2" s="107">
        <v>907000</v>
      </c>
      <c r="F2" s="107">
        <v>670000</v>
      </c>
      <c r="G2" s="108">
        <f t="shared" ref="G2:G16" si="0">C2+D2+E2+F2</f>
        <v>2621000</v>
      </c>
      <c r="H2" s="108">
        <f t="shared" ref="H2:H40" si="1">(B2 + stillbirth*B2/(1000-stillbirth))/(1-abortion)</f>
        <v>173728.12386563508</v>
      </c>
      <c r="I2" s="108">
        <f t="shared" ref="I2:I40" si="2">G2-H2</f>
        <v>2447271.8761343649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147964.0932</v>
      </c>
      <c r="C3" s="107">
        <v>299000</v>
      </c>
      <c r="D3" s="107">
        <v>715000</v>
      </c>
      <c r="E3" s="107">
        <v>919000</v>
      </c>
      <c r="F3" s="107">
        <v>684000</v>
      </c>
      <c r="G3" s="108">
        <f t="shared" si="0"/>
        <v>2617000</v>
      </c>
      <c r="H3" s="108">
        <f t="shared" si="1"/>
        <v>169662.97655678913</v>
      </c>
      <c r="I3" s="108">
        <f t="shared" si="2"/>
        <v>2447337.0234432109</v>
      </c>
    </row>
    <row r="4" spans="1:9" ht="15.75" customHeight="1" x14ac:dyDescent="0.25">
      <c r="A4" s="7">
        <f t="shared" si="3"/>
        <v>2023</v>
      </c>
      <c r="B4" s="43">
        <v>144283.31039999999</v>
      </c>
      <c r="C4" s="107">
        <v>304000</v>
      </c>
      <c r="D4" s="107">
        <v>684000</v>
      </c>
      <c r="E4" s="107">
        <v>924000</v>
      </c>
      <c r="F4" s="107">
        <v>701000</v>
      </c>
      <c r="G4" s="108">
        <f t="shared" si="0"/>
        <v>2613000</v>
      </c>
      <c r="H4" s="108">
        <f t="shared" si="1"/>
        <v>165442.40822564057</v>
      </c>
      <c r="I4" s="108">
        <f t="shared" si="2"/>
        <v>2447557.5917743593</v>
      </c>
    </row>
    <row r="5" spans="1:9" ht="15.75" customHeight="1" x14ac:dyDescent="0.25">
      <c r="A5" s="7">
        <f t="shared" si="3"/>
        <v>2024</v>
      </c>
      <c r="B5" s="43">
        <v>140473.74299999999</v>
      </c>
      <c r="C5" s="107">
        <v>312000</v>
      </c>
      <c r="D5" s="107">
        <v>657000</v>
      </c>
      <c r="E5" s="107">
        <v>921000</v>
      </c>
      <c r="F5" s="107">
        <v>722000</v>
      </c>
      <c r="G5" s="108">
        <f t="shared" si="0"/>
        <v>2612000</v>
      </c>
      <c r="H5" s="108">
        <f t="shared" si="1"/>
        <v>161074.1690772138</v>
      </c>
      <c r="I5" s="108">
        <f t="shared" si="2"/>
        <v>2450925.8309227861</v>
      </c>
    </row>
    <row r="6" spans="1:9" ht="15.75" customHeight="1" x14ac:dyDescent="0.25">
      <c r="A6" s="7">
        <f t="shared" si="3"/>
        <v>2025</v>
      </c>
      <c r="B6" s="43">
        <v>136555.20000000001</v>
      </c>
      <c r="C6" s="107">
        <v>324000</v>
      </c>
      <c r="D6" s="107">
        <v>635000</v>
      </c>
      <c r="E6" s="107">
        <v>911000</v>
      </c>
      <c r="F6" s="107">
        <v>745000</v>
      </c>
      <c r="G6" s="108">
        <f t="shared" si="0"/>
        <v>2615000</v>
      </c>
      <c r="H6" s="108">
        <f t="shared" si="1"/>
        <v>156580.97309454301</v>
      </c>
      <c r="I6" s="108">
        <f t="shared" si="2"/>
        <v>2458419.026905457</v>
      </c>
    </row>
    <row r="7" spans="1:9" ht="15.75" customHeight="1" x14ac:dyDescent="0.25">
      <c r="A7" s="7">
        <f t="shared" si="3"/>
        <v>2026</v>
      </c>
      <c r="B7" s="43">
        <v>135509.70480000001</v>
      </c>
      <c r="C7" s="107">
        <v>339000</v>
      </c>
      <c r="D7" s="107">
        <v>620000</v>
      </c>
      <c r="E7" s="107">
        <v>894000</v>
      </c>
      <c r="F7" s="107">
        <v>772000</v>
      </c>
      <c r="G7" s="108">
        <f t="shared" si="0"/>
        <v>2625000</v>
      </c>
      <c r="H7" s="108">
        <f t="shared" si="1"/>
        <v>155382.15638319351</v>
      </c>
      <c r="I7" s="108">
        <f t="shared" si="2"/>
        <v>2469617.8436168064</v>
      </c>
    </row>
    <row r="8" spans="1:9" ht="15.75" customHeight="1" x14ac:dyDescent="0.25">
      <c r="A8" s="7">
        <f t="shared" si="3"/>
        <v>2027</v>
      </c>
      <c r="B8" s="43">
        <v>134408.08679999999</v>
      </c>
      <c r="C8" s="107">
        <v>358000</v>
      </c>
      <c r="D8" s="107">
        <v>611000</v>
      </c>
      <c r="E8" s="107">
        <v>869000</v>
      </c>
      <c r="F8" s="107">
        <v>801000</v>
      </c>
      <c r="G8" s="108">
        <f t="shared" si="0"/>
        <v>2639000</v>
      </c>
      <c r="H8" s="108">
        <f t="shared" si="1"/>
        <v>154118.98648253453</v>
      </c>
      <c r="I8" s="108">
        <f t="shared" si="2"/>
        <v>2484881.0135174654</v>
      </c>
    </row>
    <row r="9" spans="1:9" ht="15.75" customHeight="1" x14ac:dyDescent="0.25">
      <c r="A9" s="7">
        <f t="shared" si="3"/>
        <v>2028</v>
      </c>
      <c r="B9" s="43">
        <v>133251.84359999999</v>
      </c>
      <c r="C9" s="107">
        <v>377000</v>
      </c>
      <c r="D9" s="107">
        <v>607000</v>
      </c>
      <c r="E9" s="107">
        <v>840000</v>
      </c>
      <c r="F9" s="107">
        <v>831000</v>
      </c>
      <c r="G9" s="108">
        <f t="shared" si="0"/>
        <v>2655000</v>
      </c>
      <c r="H9" s="108">
        <f t="shared" si="1"/>
        <v>152793.18061509082</v>
      </c>
      <c r="I9" s="108">
        <f t="shared" si="2"/>
        <v>2502206.8193849092</v>
      </c>
    </row>
    <row r="10" spans="1:9" ht="15.75" customHeight="1" x14ac:dyDescent="0.25">
      <c r="A10" s="7">
        <f t="shared" si="3"/>
        <v>2029</v>
      </c>
      <c r="B10" s="43">
        <v>132030.08840000001</v>
      </c>
      <c r="C10" s="107">
        <v>392000</v>
      </c>
      <c r="D10" s="107">
        <v>610000</v>
      </c>
      <c r="E10" s="107">
        <v>808000</v>
      </c>
      <c r="F10" s="107">
        <v>858000</v>
      </c>
      <c r="G10" s="108">
        <f t="shared" si="0"/>
        <v>2668000</v>
      </c>
      <c r="H10" s="108">
        <f t="shared" si="1"/>
        <v>151392.25543538827</v>
      </c>
      <c r="I10" s="108">
        <f t="shared" si="2"/>
        <v>2516607.7445646119</v>
      </c>
    </row>
    <row r="11" spans="1:9" ht="15.75" customHeight="1" x14ac:dyDescent="0.25">
      <c r="A11" s="7">
        <f t="shared" si="3"/>
        <v>2030</v>
      </c>
      <c r="B11" s="43">
        <v>130769.254</v>
      </c>
      <c r="C11" s="107">
        <v>401000</v>
      </c>
      <c r="D11" s="107">
        <v>619000</v>
      </c>
      <c r="E11" s="107">
        <v>775000</v>
      </c>
      <c r="F11" s="107">
        <v>879000</v>
      </c>
      <c r="G11" s="108">
        <f t="shared" si="0"/>
        <v>2674000</v>
      </c>
      <c r="H11" s="108">
        <f t="shared" si="1"/>
        <v>149946.52010445198</v>
      </c>
      <c r="I11" s="108">
        <f t="shared" si="2"/>
        <v>2524053.479895548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3.1882011547027188E-3</v>
      </c>
    </row>
    <row r="4" spans="1:8" ht="15.75" customHeight="1" x14ac:dyDescent="0.25">
      <c r="B4" s="13" t="s">
        <v>69</v>
      </c>
      <c r="C4" s="44">
        <v>0.10845454287368909</v>
      </c>
    </row>
    <row r="5" spans="1:8" ht="15.75" customHeight="1" x14ac:dyDescent="0.25">
      <c r="B5" s="13" t="s">
        <v>70</v>
      </c>
      <c r="C5" s="44">
        <v>5.3326856785208279E-2</v>
      </c>
    </row>
    <row r="6" spans="1:8" ht="15.75" customHeight="1" x14ac:dyDescent="0.25">
      <c r="B6" s="13" t="s">
        <v>71</v>
      </c>
      <c r="C6" s="44">
        <v>0.21397488944226251</v>
      </c>
    </row>
    <row r="7" spans="1:8" ht="15.75" customHeight="1" x14ac:dyDescent="0.25">
      <c r="B7" s="13" t="s">
        <v>72</v>
      </c>
      <c r="C7" s="44">
        <v>0.36897468154075391</v>
      </c>
    </row>
    <row r="8" spans="1:8" ht="15.75" customHeight="1" x14ac:dyDescent="0.25">
      <c r="B8" s="13" t="s">
        <v>73</v>
      </c>
      <c r="C8" s="44">
        <v>3.5334742592737292E-3</v>
      </c>
    </row>
    <row r="9" spans="1:8" ht="15.75" customHeight="1" x14ac:dyDescent="0.25">
      <c r="B9" s="13" t="s">
        <v>74</v>
      </c>
      <c r="C9" s="44">
        <v>0.16829639012017031</v>
      </c>
    </row>
    <row r="10" spans="1:8" ht="15.75" customHeight="1" x14ac:dyDescent="0.25">
      <c r="B10" s="13" t="s">
        <v>75</v>
      </c>
      <c r="C10" s="44">
        <v>8.0250963823939467E-2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0.14250985325350871</v>
      </c>
      <c r="D14" s="44">
        <v>0.14250985325350871</v>
      </c>
      <c r="E14" s="44">
        <v>0.14250985325350871</v>
      </c>
      <c r="F14" s="44">
        <v>0.14250985325350871</v>
      </c>
    </row>
    <row r="15" spans="1:8" ht="15.75" customHeight="1" x14ac:dyDescent="0.25">
      <c r="B15" s="13" t="s">
        <v>82</v>
      </c>
      <c r="C15" s="44">
        <v>0.20331633786831191</v>
      </c>
      <c r="D15" s="44">
        <v>0.20331633786831191</v>
      </c>
      <c r="E15" s="44">
        <v>0.20331633786831191</v>
      </c>
      <c r="F15" s="44">
        <v>0.20331633786831191</v>
      </c>
    </row>
    <row r="16" spans="1:8" ht="15.75" customHeight="1" x14ac:dyDescent="0.25">
      <c r="B16" s="13" t="s">
        <v>83</v>
      </c>
      <c r="C16" s="44">
        <v>1.0998976777857831E-2</v>
      </c>
      <c r="D16" s="44">
        <v>1.0998976777857831E-2</v>
      </c>
      <c r="E16" s="44">
        <v>1.0998976777857831E-2</v>
      </c>
      <c r="F16" s="44">
        <v>1.0998976777857831E-2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1.6462036389666802E-2</v>
      </c>
      <c r="D19" s="44">
        <v>1.6462036389666802E-2</v>
      </c>
      <c r="E19" s="44">
        <v>1.6462036389666802E-2</v>
      </c>
      <c r="F19" s="44">
        <v>1.6462036389666802E-2</v>
      </c>
    </row>
    <row r="20" spans="1:8" ht="15.75" customHeight="1" x14ac:dyDescent="0.25">
      <c r="B20" s="13" t="s">
        <v>87</v>
      </c>
      <c r="C20" s="44">
        <v>1.6159590717449259E-3</v>
      </c>
      <c r="D20" s="44">
        <v>1.6159590717449259E-3</v>
      </c>
      <c r="E20" s="44">
        <v>1.6159590717449259E-3</v>
      </c>
      <c r="F20" s="44">
        <v>1.6159590717449259E-3</v>
      </c>
    </row>
    <row r="21" spans="1:8" ht="15.75" customHeight="1" x14ac:dyDescent="0.25">
      <c r="B21" s="13" t="s">
        <v>88</v>
      </c>
      <c r="C21" s="44">
        <v>0.14948954010633569</v>
      </c>
      <c r="D21" s="44">
        <v>0.14948954010633569</v>
      </c>
      <c r="E21" s="44">
        <v>0.14948954010633569</v>
      </c>
      <c r="F21" s="44">
        <v>0.14948954010633569</v>
      </c>
    </row>
    <row r="22" spans="1:8" ht="15.75" customHeight="1" x14ac:dyDescent="0.25">
      <c r="B22" s="13" t="s">
        <v>89</v>
      </c>
      <c r="C22" s="44">
        <v>0.47560729653257428</v>
      </c>
      <c r="D22" s="44">
        <v>0.47560729653257428</v>
      </c>
      <c r="E22" s="44">
        <v>0.47560729653257428</v>
      </c>
      <c r="F22" s="44">
        <v>0.47560729653257428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3.2286483999999997E-2</v>
      </c>
    </row>
    <row r="27" spans="1:8" ht="15.75" customHeight="1" x14ac:dyDescent="0.25">
      <c r="B27" s="13" t="s">
        <v>92</v>
      </c>
      <c r="C27" s="44">
        <v>8.0926539000000006E-2</v>
      </c>
    </row>
    <row r="28" spans="1:8" ht="15.75" customHeight="1" x14ac:dyDescent="0.25">
      <c r="B28" s="13" t="s">
        <v>93</v>
      </c>
      <c r="C28" s="44">
        <v>0.11034517200000001</v>
      </c>
    </row>
    <row r="29" spans="1:8" ht="15.75" customHeight="1" x14ac:dyDescent="0.25">
      <c r="B29" s="13" t="s">
        <v>94</v>
      </c>
      <c r="C29" s="44">
        <v>8.99475E-2</v>
      </c>
    </row>
    <row r="30" spans="1:8" ht="15.75" customHeight="1" x14ac:dyDescent="0.25">
      <c r="B30" s="13" t="s">
        <v>95</v>
      </c>
      <c r="C30" s="44">
        <v>2.9600607000000001E-2</v>
      </c>
    </row>
    <row r="31" spans="1:8" ht="15.75" customHeight="1" x14ac:dyDescent="0.25">
      <c r="B31" s="13" t="s">
        <v>96</v>
      </c>
      <c r="C31" s="44">
        <v>3.5472995E-2</v>
      </c>
    </row>
    <row r="32" spans="1:8" ht="15.75" customHeight="1" x14ac:dyDescent="0.25">
      <c r="B32" s="13" t="s">
        <v>97</v>
      </c>
      <c r="C32" s="44">
        <v>0.250963082</v>
      </c>
    </row>
    <row r="33" spans="2:3" ht="15.75" customHeight="1" x14ac:dyDescent="0.25">
      <c r="B33" s="13" t="s">
        <v>98</v>
      </c>
      <c r="C33" s="44">
        <v>0.14174240299999999</v>
      </c>
    </row>
    <row r="34" spans="2:3" ht="15.75" customHeight="1" x14ac:dyDescent="0.25">
      <c r="B34" s="13" t="s">
        <v>99</v>
      </c>
      <c r="C34" s="44">
        <v>0.228715217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0.50586891701344694</v>
      </c>
      <c r="D2" s="109">
        <f>IFERROR(1-_xlfn.NORM.DIST(_xlfn.NORM.INV(SUM(D4:D5), 0, 1) + 1, 0, 1, TRUE), "")</f>
        <v>0.50586891701344694</v>
      </c>
      <c r="E2" s="109">
        <f>IFERROR(1-_xlfn.NORM.DIST(_xlfn.NORM.INV(SUM(E4:E5), 0, 1) + 1, 0, 1, TRUE), "")</f>
        <v>0.542379968551153</v>
      </c>
      <c r="F2" s="109">
        <f>IFERROR(1-_xlfn.NORM.DIST(_xlfn.NORM.INV(SUM(F4:F5), 0, 1) + 1, 0, 1, TRUE), "")</f>
        <v>0.49358199122573021</v>
      </c>
      <c r="G2" s="109">
        <f>IFERROR(1-_xlfn.NORM.DIST(_xlfn.NORM.INV(SUM(G4:G5), 0, 1) + 1, 0, 1, TRUE), "")</f>
        <v>0.29457850360004501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0.33900945106621549</v>
      </c>
      <c r="D3" s="109">
        <f>IFERROR(_xlfn.NORM.DIST(_xlfn.NORM.INV(SUM(D4:D5), 0, 1) + 1, 0, 1, TRUE) - SUM(D4:D5), "")</f>
        <v>0.33900945106621549</v>
      </c>
      <c r="E3" s="109">
        <f>IFERROR(_xlfn.NORM.DIST(_xlfn.NORM.INV(SUM(E4:E5), 0, 1) + 1, 0, 1, TRUE) - SUM(E4:E5), "")</f>
        <v>0.32335011592770213</v>
      </c>
      <c r="F3" s="109">
        <f>IFERROR(_xlfn.NORM.DIST(_xlfn.NORM.INV(SUM(F4:F5), 0, 1) + 1, 0, 1, TRUE) - SUM(F4:F5), "")</f>
        <v>0.34383855429266807</v>
      </c>
      <c r="G3" s="109">
        <f>IFERROR(_xlfn.NORM.DIST(_xlfn.NORM.INV(SUM(G4:G5), 0, 1) + 1, 0, 1, TRUE) - SUM(G4:G5), "")</f>
        <v>0.382642556199149</v>
      </c>
    </row>
    <row r="4" spans="1:15" ht="15.75" customHeight="1" x14ac:dyDescent="0.25">
      <c r="B4" s="7" t="s">
        <v>104</v>
      </c>
      <c r="C4" s="110">
        <v>8.257152885198589E-2</v>
      </c>
      <c r="D4" s="110">
        <v>8.257152885198589E-2</v>
      </c>
      <c r="E4" s="110">
        <v>7.6196506619453402E-2</v>
      </c>
      <c r="F4" s="110">
        <v>9.4974882900714888E-2</v>
      </c>
      <c r="G4" s="110">
        <v>0.16951029002666501</v>
      </c>
    </row>
    <row r="5" spans="1:15" ht="15.75" customHeight="1" x14ac:dyDescent="0.25">
      <c r="B5" s="7" t="s">
        <v>105</v>
      </c>
      <c r="C5" s="110">
        <v>7.2550103068351704E-2</v>
      </c>
      <c r="D5" s="110">
        <v>7.2550103068351704E-2</v>
      </c>
      <c r="E5" s="110">
        <v>5.8073408901691402E-2</v>
      </c>
      <c r="F5" s="110">
        <v>6.7604571580886799E-2</v>
      </c>
      <c r="G5" s="110">
        <v>0.15326865017414101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0.46913014532718611</v>
      </c>
      <c r="D8" s="109">
        <f>IFERROR(1-_xlfn.NORM.DIST(_xlfn.NORM.INV(SUM(D10:D11), 0, 1) + 1, 0, 1, TRUE), "")</f>
        <v>0.46913014532718611</v>
      </c>
      <c r="E8" s="109">
        <f>IFERROR(1-_xlfn.NORM.DIST(_xlfn.NORM.INV(SUM(E10:E11), 0, 1) + 1, 0, 1, TRUE), "")</f>
        <v>0.51600545151880994</v>
      </c>
      <c r="F8" s="109">
        <f>IFERROR(1-_xlfn.NORM.DIST(_xlfn.NORM.INV(SUM(F10:F11), 0, 1) + 1, 0, 1, TRUE), "")</f>
        <v>0.72396020651220128</v>
      </c>
      <c r="G8" s="109">
        <f>IFERROR(1-_xlfn.NORM.DIST(_xlfn.NORM.INV(SUM(G10:G11), 0, 1) + 1, 0, 1, TRUE), "")</f>
        <v>0.78441006992048012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0.35274724481906905</v>
      </c>
      <c r="D9" s="109">
        <f>IFERROR(_xlfn.NORM.DIST(_xlfn.NORM.INV(SUM(D10:D11), 0, 1) + 1, 0, 1, TRUE) - SUM(D10:D11), "")</f>
        <v>0.35274724481906905</v>
      </c>
      <c r="E9" s="109">
        <f>IFERROR(_xlfn.NORM.DIST(_xlfn.NORM.INV(SUM(E10:E11), 0, 1) + 1, 0, 1, TRUE) - SUM(E10:E11), "")</f>
        <v>0.33485490762838116</v>
      </c>
      <c r="F9" s="109">
        <f>IFERROR(_xlfn.NORM.DIST(_xlfn.NORM.INV(SUM(F10:F11), 0, 1) + 1, 0, 1, TRUE) - SUM(F10:F11), "")</f>
        <v>0.22064417354406074</v>
      </c>
      <c r="G9" s="109">
        <f>IFERROR(_xlfn.NORM.DIST(_xlfn.NORM.INV(SUM(G10:G11), 0, 1) + 1, 0, 1, TRUE) - SUM(G10:G11), "")</f>
        <v>0.17863526638561497</v>
      </c>
    </row>
    <row r="10" spans="1:15" ht="15.75" customHeight="1" x14ac:dyDescent="0.25">
      <c r="B10" s="7" t="s">
        <v>109</v>
      </c>
      <c r="C10" s="110">
        <v>0.12681965529918701</v>
      </c>
      <c r="D10" s="110">
        <v>0.12681965529918701</v>
      </c>
      <c r="E10" s="110">
        <v>0.12084561586379999</v>
      </c>
      <c r="F10" s="110">
        <v>3.24748046696186E-2</v>
      </c>
      <c r="G10" s="110">
        <v>2.33650449663401E-2</v>
      </c>
    </row>
    <row r="11" spans="1:15" ht="15.75" customHeight="1" x14ac:dyDescent="0.25">
      <c r="B11" s="7" t="s">
        <v>110</v>
      </c>
      <c r="C11" s="110">
        <v>5.13029545545578E-2</v>
      </c>
      <c r="D11" s="110">
        <v>5.13029545545578E-2</v>
      </c>
      <c r="E11" s="110">
        <v>2.82940249890089E-2</v>
      </c>
      <c r="F11" s="110">
        <v>2.2920815274119401E-2</v>
      </c>
      <c r="G11" s="110">
        <v>1.35896187275648E-2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0.62129762875000005</v>
      </c>
      <c r="D14" s="112">
        <v>0.59335814614399995</v>
      </c>
      <c r="E14" s="112">
        <v>0.59335814614399995</v>
      </c>
      <c r="F14" s="112">
        <v>0.289678393378</v>
      </c>
      <c r="G14" s="112">
        <v>0.289678393378</v>
      </c>
      <c r="H14" s="113">
        <v>0.40100000000000002</v>
      </c>
      <c r="I14" s="113">
        <v>0.40100000000000002</v>
      </c>
      <c r="J14" s="113">
        <v>0.40100000000000002</v>
      </c>
      <c r="K14" s="113">
        <v>0.40100000000000002</v>
      </c>
      <c r="L14" s="113">
        <v>0.38400000000000001</v>
      </c>
      <c r="M14" s="113">
        <v>0.38400000000000001</v>
      </c>
      <c r="N14" s="113">
        <v>0.38400000000000001</v>
      </c>
      <c r="O14" s="113">
        <v>0.38400000000000001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0.35760648915592502</v>
      </c>
      <c r="D15" s="109">
        <f t="shared" si="0"/>
        <v>0.34152508175756346</v>
      </c>
      <c r="E15" s="109">
        <f t="shared" si="0"/>
        <v>0.34152508175756346</v>
      </c>
      <c r="F15" s="109">
        <f t="shared" si="0"/>
        <v>0.16673308966050923</v>
      </c>
      <c r="G15" s="109">
        <f t="shared" si="0"/>
        <v>0.16673308966050923</v>
      </c>
      <c r="H15" s="109">
        <f t="shared" si="0"/>
        <v>0.23080758000000001</v>
      </c>
      <c r="I15" s="109">
        <f t="shared" si="0"/>
        <v>0.23080758000000001</v>
      </c>
      <c r="J15" s="109">
        <f t="shared" si="0"/>
        <v>0.23080758000000001</v>
      </c>
      <c r="K15" s="109">
        <f t="shared" si="0"/>
        <v>0.23080758000000001</v>
      </c>
      <c r="L15" s="109">
        <f t="shared" si="0"/>
        <v>0.22102272000000001</v>
      </c>
      <c r="M15" s="109">
        <f t="shared" si="0"/>
        <v>0.22102272000000001</v>
      </c>
      <c r="N15" s="109">
        <f t="shared" si="0"/>
        <v>0.22102272000000001</v>
      </c>
      <c r="O15" s="109">
        <f t="shared" si="0"/>
        <v>0.22102272000000001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0.22567516565322901</v>
      </c>
      <c r="D2" s="110">
        <v>8.5698490000000002E-2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0.39929413795471203</v>
      </c>
      <c r="D3" s="110">
        <v>0.36836629999999998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0.272236198186874</v>
      </c>
      <c r="D4" s="110">
        <v>0.3576281</v>
      </c>
      <c r="E4" s="110">
        <v>0.496575057506561</v>
      </c>
      <c r="F4" s="110">
        <v>0.26392653584480302</v>
      </c>
      <c r="G4" s="110">
        <v>0</v>
      </c>
    </row>
    <row r="5" spans="1:7" x14ac:dyDescent="0.25">
      <c r="B5" s="83" t="s">
        <v>122</v>
      </c>
      <c r="C5" s="109">
        <v>0.10279451310634601</v>
      </c>
      <c r="D5" s="109">
        <v>0.18830710649490401</v>
      </c>
      <c r="E5" s="109">
        <f>1-SUM(E2:E4)</f>
        <v>0.50342494249343894</v>
      </c>
      <c r="F5" s="109">
        <f>1-SUM(F2:F4)</f>
        <v>0.73607346415519692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2022-02-27T23:07:34Z</dcterms:modified>
</cp:coreProperties>
</file>