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09F98CA-DE25-4DBF-841D-9D771A06BEDC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<sst xmlns="http://schemas.openxmlformats.org/spreadsheetml/2006/main" count="2089" uniqueCount="341">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</sst>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341539.130859375</v>
      </c>
    </row>
    <row r="8" spans="1:3" ht="15" customHeight="1" x14ac:dyDescent="0.25">
      <c r="B8" s="7" t="s">
        <v>8</v>
      </c>
      <c r="C8" s="38">
        <v>1.4E-2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0.33406288146972701</v>
      </c>
    </row>
    <row r="11" spans="1:3" ht="15" customHeight="1" x14ac:dyDescent="0.25">
      <c r="B11" s="7" t="s">
        <v>11</v>
      </c>
      <c r="C11" s="38">
        <v>0.442</v>
      </c>
    </row>
    <row r="12" spans="1:3" ht="15" customHeight="1" x14ac:dyDescent="0.25">
      <c r="B12" s="7" t="s">
        <v>12</v>
      </c>
      <c r="C12" s="38">
        <v>0.44</v>
      </c>
    </row>
    <row r="13" spans="1:3" ht="15" customHeight="1" x14ac:dyDescent="0.25">
      <c r="B13" s="7" t="s">
        <v>13</v>
      </c>
      <c r="C13" s="38">
        <v>0.68900000000000006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0.13689999999999999</v>
      </c>
    </row>
    <row r="24" spans="1:3" ht="15" customHeight="1" x14ac:dyDescent="0.25">
      <c r="B24" s="10" t="s">
        <v>22</v>
      </c>
      <c r="C24" s="39">
        <v>0.45260000000000011</v>
      </c>
    </row>
    <row r="25" spans="1:3" ht="15" customHeight="1" x14ac:dyDescent="0.25">
      <c r="B25" s="10" t="s">
        <v>23</v>
      </c>
      <c r="C25" s="39">
        <v>0.30809999999999998</v>
      </c>
    </row>
    <row r="26" spans="1:3" ht="15" customHeight="1" x14ac:dyDescent="0.25">
      <c r="B26" s="10" t="s">
        <v>24</v>
      </c>
      <c r="C26" s="39">
        <v>0.1024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6.1573833137445604</v>
      </c>
    </row>
    <row r="38" spans="1:5" ht="15" customHeight="1" x14ac:dyDescent="0.25">
      <c r="B38" s="22" t="s">
        <v>34</v>
      </c>
      <c r="C38" s="37">
        <v>7.5435707882581999</v>
      </c>
      <c r="D38" s="104"/>
      <c r="E38" s="105"/>
    </row>
    <row r="39" spans="1:5" ht="15" customHeight="1" x14ac:dyDescent="0.25">
      <c r="B39" s="22" t="s">
        <v>35</v>
      </c>
      <c r="C39" s="37">
        <v>8.6192212346124695</v>
      </c>
      <c r="D39" s="104"/>
      <c r="E39" s="104"/>
    </row>
    <row r="40" spans="1:5" ht="15" customHeight="1" x14ac:dyDescent="0.25">
      <c r="B40" s="22" t="s">
        <v>36</v>
      </c>
      <c r="C40" s="106">
        <v>0.27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4.4836800459999999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2.8462600000000001E-2</v>
      </c>
      <c r="D45" s="104"/>
    </row>
    <row r="46" spans="1:5" ht="15.75" customHeight="1" x14ac:dyDescent="0.25">
      <c r="B46" s="22" t="s">
        <v>41</v>
      </c>
      <c r="C46" s="39">
        <v>0.107963</v>
      </c>
      <c r="D46" s="104"/>
    </row>
    <row r="47" spans="1:5" ht="15.75" customHeight="1" x14ac:dyDescent="0.25">
      <c r="B47" s="22" t="s">
        <v>42</v>
      </c>
      <c r="C47" s="39">
        <v>8.4610800000000014E-2</v>
      </c>
      <c r="D47" s="104"/>
      <c r="E47" s="105"/>
    </row>
    <row r="48" spans="1:5" ht="15" customHeight="1" x14ac:dyDescent="0.25">
      <c r="B48" s="22" t="s">
        <v>43</v>
      </c>
      <c r="C48" s="40">
        <v>0.77896359999999998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0.54813400000000001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0.15460177999999999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0.72950398449153897</v>
      </c>
      <c r="C2" s="99">
        <v>0.95</v>
      </c>
      <c r="D2" s="100">
        <v>41.387637286401322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44.781858972877899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153.4973723658575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0.29312507679810212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0.226056495092468</v>
      </c>
      <c r="C10" s="99">
        <v>0.95</v>
      </c>
      <c r="D10" s="100">
        <v>14.30692084199827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0.226056495092468</v>
      </c>
      <c r="C11" s="99">
        <v>0.95</v>
      </c>
      <c r="D11" s="100">
        <v>14.30692084199827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0.226056495092468</v>
      </c>
      <c r="C12" s="99">
        <v>0.95</v>
      </c>
      <c r="D12" s="100">
        <v>14.30692084199827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0.226056495092468</v>
      </c>
      <c r="C13" s="99">
        <v>0.95</v>
      </c>
      <c r="D13" s="100">
        <v>14.30692084199827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0.226056495092468</v>
      </c>
      <c r="C14" s="99">
        <v>0.95</v>
      </c>
      <c r="D14" s="100">
        <v>14.30692084199827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0.226056495092468</v>
      </c>
      <c r="C15" s="99">
        <v>0.95</v>
      </c>
      <c r="D15" s="100">
        <v>14.30692084199827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0.36320040935559378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3.617191631009383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3.617191631009383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0.97804367069999998</v>
      </c>
      <c r="C21" s="99">
        <v>0.95</v>
      </c>
      <c r="D21" s="100">
        <v>2.758347102408317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24.452045938305751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4.7321919239691654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0.247228901035875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0.17630994604042</v>
      </c>
      <c r="C27" s="99">
        <v>0.95</v>
      </c>
      <c r="D27" s="100">
        <v>20.61562649086434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0.97818360252186098</v>
      </c>
      <c r="C29" s="99">
        <v>0.95</v>
      </c>
      <c r="D29" s="100">
        <v>75.665679869964904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0.89524516395230957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3.2008066180000003E-2</v>
      </c>
      <c r="C32" s="99">
        <v>0.95</v>
      </c>
      <c r="D32" s="100">
        <v>0.73334431799167266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0.20890825269999999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5.7467676630794493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3.9589771000000003E-2</v>
      </c>
      <c r="C3" s="118">
        <f>frac_mam_1_5months * 2.6</f>
        <v>3.9589771000000003E-2</v>
      </c>
      <c r="D3" s="118">
        <f>frac_mam_6_11months * 2.6</f>
        <v>1.107064348E-2</v>
      </c>
      <c r="E3" s="118">
        <f>frac_mam_12_23months * 2.6</f>
        <v>4.9481507399999999E-2</v>
      </c>
      <c r="F3" s="118">
        <f>frac_mam_24_59months * 2.6</f>
        <v>4.7725904200000009E-2</v>
      </c>
    </row>
    <row r="4" spans="1:6" ht="15.75" customHeight="1" x14ac:dyDescent="0.25">
      <c r="A4" s="4" t="s">
        <v>205</v>
      </c>
      <c r="B4" s="118">
        <f>frac_sam_1month * 2.6</f>
        <v>4.7193848000000004E-3</v>
      </c>
      <c r="C4" s="118">
        <f>frac_sam_1_5months * 2.6</f>
        <v>4.7193848000000004E-3</v>
      </c>
      <c r="D4" s="118">
        <f>frac_sam_6_11months * 2.6</f>
        <v>0</v>
      </c>
      <c r="E4" s="118">
        <f>frac_sam_12_23months * 2.6</f>
        <v>1.139856432E-2</v>
      </c>
      <c r="F4" s="118">
        <f>frac_sam_24_59months * 2.6</f>
        <v>1.3172276780000001E-3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1.4E-2</v>
      </c>
      <c r="E2" s="51">
        <f>food_insecure</f>
        <v>1.4E-2</v>
      </c>
      <c r="F2" s="51">
        <f>food_insecure</f>
        <v>1.4E-2</v>
      </c>
      <c r="G2" s="51">
        <f>food_insecure</f>
        <v>1.4E-2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1.4E-2</v>
      </c>
      <c r="F5" s="51">
        <f>food_insecure</f>
        <v>1.4E-2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1.4E-2</v>
      </c>
      <c r="F8" s="51">
        <f>food_insecure</f>
        <v>1.4E-2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1.4E-2</v>
      </c>
      <c r="F9" s="51">
        <f>food_insecure</f>
        <v>1.4E-2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0.44</v>
      </c>
      <c r="E10" s="51">
        <f>IF(ISBLANK(comm_deliv), frac_children_health_facility,1)</f>
        <v>0.44</v>
      </c>
      <c r="F10" s="51">
        <f>IF(ISBLANK(comm_deliv), frac_children_health_facility,1)</f>
        <v>0.44</v>
      </c>
      <c r="G10" s="51">
        <f>IF(ISBLANK(comm_deliv), frac_children_health_facility,1)</f>
        <v>0.44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1.4E-2</v>
      </c>
      <c r="I15" s="51">
        <f>food_insecure</f>
        <v>1.4E-2</v>
      </c>
      <c r="J15" s="51">
        <f>food_insecure</f>
        <v>1.4E-2</v>
      </c>
      <c r="K15" s="51">
        <f>food_insecure</f>
        <v>1.4E-2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0.442</v>
      </c>
      <c r="I18" s="51">
        <f>frac_PW_health_facility</f>
        <v>0.442</v>
      </c>
      <c r="J18" s="51">
        <f>frac_PW_health_facility</f>
        <v>0.442</v>
      </c>
      <c r="K18" s="51">
        <f>frac_PW_health_facility</f>
        <v>0.442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0.68900000000000006</v>
      </c>
      <c r="M24" s="51">
        <f>famplan_unmet_need</f>
        <v>0.68900000000000006</v>
      </c>
      <c r="N24" s="51">
        <f>famplan_unmet_need</f>
        <v>0.68900000000000006</v>
      </c>
      <c r="O24" s="51">
        <f>famplan_unmet_need</f>
        <v>0.68900000000000006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0.32826704320831274</v>
      </c>
      <c r="M25" s="51">
        <f>(1-food_insecure)*(0.49)+food_insecure*(0.7)</f>
        <v>0.49293999999999993</v>
      </c>
      <c r="N25" s="51">
        <f>(1-food_insecure)*(0.49)+food_insecure*(0.7)</f>
        <v>0.49293999999999993</v>
      </c>
      <c r="O25" s="51">
        <f>(1-food_insecure)*(0.49)+food_insecure*(0.7)</f>
        <v>0.49293999999999993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0.14068587566070545</v>
      </c>
      <c r="M26" s="51">
        <f>(1-food_insecure)*(0.21)+food_insecure*(0.3)</f>
        <v>0.21126</v>
      </c>
      <c r="N26" s="51">
        <f>(1-food_insecure)*(0.21)+food_insecure*(0.3)</f>
        <v>0.21126</v>
      </c>
      <c r="O26" s="51">
        <f>(1-food_insecure)*(0.21)+food_insecure*(0.3)</f>
        <v>0.21126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0.19698419966125474</v>
      </c>
      <c r="M27" s="51">
        <f>(1-food_insecure)*(0.3)</f>
        <v>0.29580000000000001</v>
      </c>
      <c r="N27" s="51">
        <f>(1-food_insecure)*(0.3)</f>
        <v>0.29580000000000001</v>
      </c>
      <c r="O27" s="51">
        <f>(1-food_insecure)*(0.3)</f>
        <v>0.29580000000000001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0.33406288146972701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947978.11120000004</v>
      </c>
      <c r="C2" s="107">
        <v>1430000</v>
      </c>
      <c r="D2" s="107">
        <v>2324000</v>
      </c>
      <c r="E2" s="107">
        <v>1586000</v>
      </c>
      <c r="F2" s="107">
        <v>1083000</v>
      </c>
      <c r="G2" s="108">
        <f t="shared" ref="G2:G16" si="0">C2+D2+E2+F2</f>
        <v>6423000</v>
      </c>
      <c r="H2" s="108">
        <f t="shared" ref="H2:H40" si="1">(B2 + stillbirth*B2/(1000-stillbirth))/(1-abortion)</f>
        <v>1082099.6422099241</v>
      </c>
      <c r="I2" s="108">
        <f t="shared" ref="I2:I40" si="2">G2-H2</f>
        <v>5340900.3577900762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962754.47639999993</v>
      </c>
      <c r="C3" s="107">
        <v>1458000</v>
      </c>
      <c r="D3" s="107">
        <v>2389000</v>
      </c>
      <c r="E3" s="107">
        <v>1636000</v>
      </c>
      <c r="F3" s="107">
        <v>1120000</v>
      </c>
      <c r="G3" s="108">
        <f t="shared" si="0"/>
        <v>6603000</v>
      </c>
      <c r="H3" s="108">
        <f t="shared" si="1"/>
        <v>1098966.5923084265</v>
      </c>
      <c r="I3" s="108">
        <f t="shared" si="2"/>
        <v>5504033.4076915737</v>
      </c>
    </row>
    <row r="4" spans="1:9" ht="15.75" customHeight="1" x14ac:dyDescent="0.25">
      <c r="A4" s="7">
        <f t="shared" si="3"/>
        <v>2023</v>
      </c>
      <c r="B4" s="43">
        <v>977582.85240000009</v>
      </c>
      <c r="C4" s="107">
        <v>1488000</v>
      </c>
      <c r="D4" s="107">
        <v>2454000</v>
      </c>
      <c r="E4" s="107">
        <v>1690000</v>
      </c>
      <c r="F4" s="107">
        <v>1157000</v>
      </c>
      <c r="G4" s="108">
        <f t="shared" si="0"/>
        <v>6789000</v>
      </c>
      <c r="H4" s="108">
        <f t="shared" si="1"/>
        <v>1115892.91178203</v>
      </c>
      <c r="I4" s="108">
        <f t="shared" si="2"/>
        <v>5673107.08821797</v>
      </c>
    </row>
    <row r="5" spans="1:9" ht="15.75" customHeight="1" x14ac:dyDescent="0.25">
      <c r="A5" s="7">
        <f t="shared" si="3"/>
        <v>2024</v>
      </c>
      <c r="B5" s="43">
        <v>992449.64800000016</v>
      </c>
      <c r="C5" s="107">
        <v>1520000</v>
      </c>
      <c r="D5" s="107">
        <v>2517000</v>
      </c>
      <c r="E5" s="107">
        <v>1747000</v>
      </c>
      <c r="F5" s="107">
        <v>1193000</v>
      </c>
      <c r="G5" s="108">
        <f t="shared" si="0"/>
        <v>6977000</v>
      </c>
      <c r="H5" s="108">
        <f t="shared" si="1"/>
        <v>1132863.0865249932</v>
      </c>
      <c r="I5" s="108">
        <f t="shared" si="2"/>
        <v>5844136.9134750068</v>
      </c>
    </row>
    <row r="6" spans="1:9" ht="15.75" customHeight="1" x14ac:dyDescent="0.25">
      <c r="A6" s="7">
        <f t="shared" si="3"/>
        <v>2025</v>
      </c>
      <c r="B6" s="43">
        <v>1007307.231</v>
      </c>
      <c r="C6" s="107">
        <v>1555000</v>
      </c>
      <c r="D6" s="107">
        <v>2578000</v>
      </c>
      <c r="E6" s="107">
        <v>1808000</v>
      </c>
      <c r="F6" s="107">
        <v>1231000</v>
      </c>
      <c r="G6" s="108">
        <f t="shared" si="0"/>
        <v>7172000</v>
      </c>
      <c r="H6" s="108">
        <f t="shared" si="1"/>
        <v>1149822.7452538772</v>
      </c>
      <c r="I6" s="108">
        <f t="shared" si="2"/>
        <v>6022177.2547461223</v>
      </c>
    </row>
    <row r="7" spans="1:9" ht="15.75" customHeight="1" x14ac:dyDescent="0.25">
      <c r="A7" s="7">
        <f t="shared" si="3"/>
        <v>2026</v>
      </c>
      <c r="B7" s="43">
        <v>1022412.4036</v>
      </c>
      <c r="C7" s="107">
        <v>1591000</v>
      </c>
      <c r="D7" s="107">
        <v>2637000</v>
      </c>
      <c r="E7" s="107">
        <v>1870000</v>
      </c>
      <c r="F7" s="107">
        <v>1269000</v>
      </c>
      <c r="G7" s="108">
        <f t="shared" si="0"/>
        <v>7367000</v>
      </c>
      <c r="H7" s="108">
        <f t="shared" si="1"/>
        <v>1167065.0229740751</v>
      </c>
      <c r="I7" s="108">
        <f t="shared" si="2"/>
        <v>6199934.9770259252</v>
      </c>
    </row>
    <row r="8" spans="1:9" ht="15.75" customHeight="1" x14ac:dyDescent="0.25">
      <c r="A8" s="7">
        <f t="shared" si="3"/>
        <v>2027</v>
      </c>
      <c r="B8" s="43">
        <v>1037498.49</v>
      </c>
      <c r="C8" s="107">
        <v>1631000</v>
      </c>
      <c r="D8" s="107">
        <v>2694000</v>
      </c>
      <c r="E8" s="107">
        <v>1937000</v>
      </c>
      <c r="F8" s="107">
        <v>1305000</v>
      </c>
      <c r="G8" s="108">
        <f t="shared" si="0"/>
        <v>7567000</v>
      </c>
      <c r="H8" s="108">
        <f t="shared" si="1"/>
        <v>1184285.5141467284</v>
      </c>
      <c r="I8" s="108">
        <f t="shared" si="2"/>
        <v>6382714.4858532716</v>
      </c>
    </row>
    <row r="9" spans="1:9" ht="15.75" customHeight="1" x14ac:dyDescent="0.25">
      <c r="A9" s="7">
        <f t="shared" si="3"/>
        <v>2028</v>
      </c>
      <c r="B9" s="43">
        <v>1052553.2598000001</v>
      </c>
      <c r="C9" s="107">
        <v>1673000</v>
      </c>
      <c r="D9" s="107">
        <v>2751000</v>
      </c>
      <c r="E9" s="107">
        <v>2006000</v>
      </c>
      <c r="F9" s="107">
        <v>1345000</v>
      </c>
      <c r="G9" s="108">
        <f t="shared" si="0"/>
        <v>7775000</v>
      </c>
      <c r="H9" s="108">
        <f t="shared" si="1"/>
        <v>1201470.2579943594</v>
      </c>
      <c r="I9" s="108">
        <f t="shared" si="2"/>
        <v>6573529.7420056406</v>
      </c>
    </row>
    <row r="10" spans="1:9" ht="15.75" customHeight="1" x14ac:dyDescent="0.25">
      <c r="A10" s="7">
        <f t="shared" si="3"/>
        <v>2029</v>
      </c>
      <c r="B10" s="43">
        <v>1067597.2692</v>
      </c>
      <c r="C10" s="107">
        <v>1716000</v>
      </c>
      <c r="D10" s="107">
        <v>2810000</v>
      </c>
      <c r="E10" s="107">
        <v>2074000</v>
      </c>
      <c r="F10" s="107">
        <v>1386000</v>
      </c>
      <c r="G10" s="108">
        <f t="shared" si="0"/>
        <v>7986000</v>
      </c>
      <c r="H10" s="108">
        <f t="shared" si="1"/>
        <v>1218642.7190425743</v>
      </c>
      <c r="I10" s="108">
        <f t="shared" si="2"/>
        <v>6767357.2809574259</v>
      </c>
    </row>
    <row r="11" spans="1:9" ht="15.75" customHeight="1" x14ac:dyDescent="0.25">
      <c r="A11" s="7">
        <f t="shared" si="3"/>
        <v>2030</v>
      </c>
      <c r="B11" s="43">
        <v>1082552.4010000001</v>
      </c>
      <c r="C11" s="107">
        <v>1759000</v>
      </c>
      <c r="D11" s="107">
        <v>2873000</v>
      </c>
      <c r="E11" s="107">
        <v>2141000</v>
      </c>
      <c r="F11" s="107">
        <v>1431000</v>
      </c>
      <c r="G11" s="108">
        <f t="shared" si="0"/>
        <v>8204000</v>
      </c>
      <c r="H11" s="108">
        <f t="shared" si="1"/>
        <v>1235713.7279390742</v>
      </c>
      <c r="I11" s="108">
        <f t="shared" si="2"/>
        <v>6968286.2720609261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2.236840100862876E-2</v>
      </c>
    </row>
    <row r="5" spans="1:8" ht="15.75" customHeight="1" x14ac:dyDescent="0.25">
      <c r="B5" s="13" t="s">
        <v>70</v>
      </c>
      <c r="C5" s="44">
        <v>2.7828901869366401E-2</v>
      </c>
    </row>
    <row r="6" spans="1:8" ht="15.75" customHeight="1" x14ac:dyDescent="0.25">
      <c r="B6" s="13" t="s">
        <v>71</v>
      </c>
      <c r="C6" s="44">
        <v>0.10535892521549731</v>
      </c>
    </row>
    <row r="7" spans="1:8" ht="15.75" customHeight="1" x14ac:dyDescent="0.25">
      <c r="B7" s="13" t="s">
        <v>72</v>
      </c>
      <c r="C7" s="44">
        <v>0.40982172882225898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0.39392497298393803</v>
      </c>
    </row>
    <row r="10" spans="1:8" ht="15.75" customHeight="1" x14ac:dyDescent="0.25">
      <c r="B10" s="13" t="s">
        <v>75</v>
      </c>
      <c r="C10" s="44">
        <v>4.0697070100310678E-2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3.0213160487802461E-2</v>
      </c>
      <c r="D14" s="44">
        <v>3.0213160487802461E-2</v>
      </c>
      <c r="E14" s="44">
        <v>3.0213160487802461E-2</v>
      </c>
      <c r="F14" s="44">
        <v>3.0213160487802461E-2</v>
      </c>
    </row>
    <row r="15" spans="1:8" ht="15.75" customHeight="1" x14ac:dyDescent="0.25">
      <c r="B15" s="13" t="s">
        <v>82</v>
      </c>
      <c r="C15" s="44">
        <v>7.5115703522138463E-2</v>
      </c>
      <c r="D15" s="44">
        <v>7.5115703522138463E-2</v>
      </c>
      <c r="E15" s="44">
        <v>7.5115703522138463E-2</v>
      </c>
      <c r="F15" s="44">
        <v>7.5115703522138463E-2</v>
      </c>
    </row>
    <row r="16" spans="1:8" ht="15.75" customHeight="1" x14ac:dyDescent="0.25">
      <c r="B16" s="13" t="s">
        <v>83</v>
      </c>
      <c r="C16" s="44">
        <v>2.04437907993061E-2</v>
      </c>
      <c r="D16" s="44">
        <v>2.04437907993061E-2</v>
      </c>
      <c r="E16" s="44">
        <v>2.04437907993061E-2</v>
      </c>
      <c r="F16" s="44">
        <v>2.04437907993061E-2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2.164678743156608E-3</v>
      </c>
      <c r="D19" s="44">
        <v>2.164678743156608E-3</v>
      </c>
      <c r="E19" s="44">
        <v>2.164678743156608E-3</v>
      </c>
      <c r="F19" s="44">
        <v>2.164678743156608E-3</v>
      </c>
    </row>
    <row r="20" spans="1:8" ht="15.75" customHeight="1" x14ac:dyDescent="0.25">
      <c r="B20" s="13" t="s">
        <v>87</v>
      </c>
      <c r="C20" s="44">
        <v>0.1463535780500522</v>
      </c>
      <c r="D20" s="44">
        <v>0.1463535780500522</v>
      </c>
      <c r="E20" s="44">
        <v>0.1463535780500522</v>
      </c>
      <c r="F20" s="44">
        <v>0.1463535780500522</v>
      </c>
    </row>
    <row r="21" spans="1:8" ht="15.75" customHeight="1" x14ac:dyDescent="0.25">
      <c r="B21" s="13" t="s">
        <v>88</v>
      </c>
      <c r="C21" s="44">
        <v>9.6417402236320976E-2</v>
      </c>
      <c r="D21" s="44">
        <v>9.6417402236320976E-2</v>
      </c>
      <c r="E21" s="44">
        <v>9.6417402236320976E-2</v>
      </c>
      <c r="F21" s="44">
        <v>9.6417402236320976E-2</v>
      </c>
    </row>
    <row r="22" spans="1:8" ht="15.75" customHeight="1" x14ac:dyDescent="0.25">
      <c r="B22" s="13" t="s">
        <v>89</v>
      </c>
      <c r="C22" s="44">
        <v>0.62929168616122333</v>
      </c>
      <c r="D22" s="44">
        <v>0.62929168616122333</v>
      </c>
      <c r="E22" s="44">
        <v>0.62929168616122333</v>
      </c>
      <c r="F22" s="44">
        <v>0.62929168616122333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4.3847376999999993E-2</v>
      </c>
    </row>
    <row r="27" spans="1:8" ht="15.75" customHeight="1" x14ac:dyDescent="0.25">
      <c r="B27" s="13" t="s">
        <v>92</v>
      </c>
      <c r="C27" s="44">
        <v>3.4044087000000001E-2</v>
      </c>
    </row>
    <row r="28" spans="1:8" ht="15.75" customHeight="1" x14ac:dyDescent="0.25">
      <c r="B28" s="13" t="s">
        <v>93</v>
      </c>
      <c r="C28" s="44">
        <v>4.3283602999999997E-2</v>
      </c>
    </row>
    <row r="29" spans="1:8" ht="15.75" customHeight="1" x14ac:dyDescent="0.25">
      <c r="B29" s="13" t="s">
        <v>94</v>
      </c>
      <c r="C29" s="44">
        <v>0.177569167</v>
      </c>
    </row>
    <row r="30" spans="1:8" ht="15.75" customHeight="1" x14ac:dyDescent="0.25">
      <c r="B30" s="13" t="s">
        <v>95</v>
      </c>
      <c r="C30" s="44">
        <v>3.1893660999999997E-2</v>
      </c>
    </row>
    <row r="31" spans="1:8" ht="15.75" customHeight="1" x14ac:dyDescent="0.25">
      <c r="B31" s="13" t="s">
        <v>96</v>
      </c>
      <c r="C31" s="44">
        <v>9.3503550000000005E-2</v>
      </c>
    </row>
    <row r="32" spans="1:8" ht="15.75" customHeight="1" x14ac:dyDescent="0.25">
      <c r="B32" s="13" t="s">
        <v>97</v>
      </c>
      <c r="C32" s="44">
        <v>7.8392814000000005E-2</v>
      </c>
    </row>
    <row r="33" spans="2:3" ht="15.75" customHeight="1" x14ac:dyDescent="0.25">
      <c r="B33" s="13" t="s">
        <v>98</v>
      </c>
      <c r="C33" s="44">
        <v>0.15751110600000001</v>
      </c>
    </row>
    <row r="34" spans="2:3" ht="15.75" customHeight="1" x14ac:dyDescent="0.25">
      <c r="B34" s="13" t="s">
        <v>99</v>
      </c>
      <c r="C34" s="44">
        <v>0.33995463500000001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0.93833866148798106</v>
      </c>
      <c r="D2" s="109">
        <f>IFERROR(1-_xlfn.NORM.DIST(_xlfn.NORM.INV(SUM(D4:D5), 0, 1) + 1, 0, 1, TRUE), "")</f>
        <v>0.93833866148798106</v>
      </c>
      <c r="E2" s="109">
        <f>IFERROR(1-_xlfn.NORM.DIST(_xlfn.NORM.INV(SUM(E4:E5), 0, 1) + 1, 0, 1, TRUE), "")</f>
        <v>0.97657259788527084</v>
      </c>
      <c r="F2" s="109">
        <f>IFERROR(1-_xlfn.NORM.DIST(_xlfn.NORM.INV(SUM(F4:F5), 0, 1) + 1, 0, 1, TRUE), "")</f>
        <v>0.76771322469849701</v>
      </c>
      <c r="G2" s="109">
        <f>IFERROR(1-_xlfn.NORM.DIST(_xlfn.NORM.INV(SUM(G4:G5), 0, 1) + 1, 0, 1, TRUE), "")</f>
        <v>0.76772724821307881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5.6134159912018915E-2</v>
      </c>
      <c r="D3" s="109">
        <f>IFERROR(_xlfn.NORM.DIST(_xlfn.NORM.INV(SUM(D4:D5), 0, 1) + 1, 0, 1, TRUE) - SUM(D4:D5), "")</f>
        <v>5.6134159912018915E-2</v>
      </c>
      <c r="E3" s="109">
        <f>IFERROR(_xlfn.NORM.DIST(_xlfn.NORM.INV(SUM(E4:E5), 0, 1) + 1, 0, 1, TRUE) - SUM(E4:E5), "")</f>
        <v>2.2021563114729165E-2</v>
      </c>
      <c r="F3" s="109">
        <f>IFERROR(_xlfn.NORM.DIST(_xlfn.NORM.INV(SUM(F4:F5), 0, 1) + 1, 0, 1, TRUE) - SUM(F4:F5), "")</f>
        <v>0.19059090600150297</v>
      </c>
      <c r="G3" s="109">
        <f>IFERROR(_xlfn.NORM.DIST(_xlfn.NORM.INV(SUM(G4:G5), 0, 1) + 1, 0, 1, TRUE) - SUM(G4:G5), "")</f>
        <v>0.19058097588692124</v>
      </c>
    </row>
    <row r="4" spans="1:15" ht="15.75" customHeight="1" x14ac:dyDescent="0.25">
      <c r="B4" s="7" t="s">
        <v>104</v>
      </c>
      <c r="C4" s="110">
        <v>5.5271786E-3</v>
      </c>
      <c r="D4" s="110">
        <v>5.5271786E-3</v>
      </c>
      <c r="E4" s="110">
        <v>0</v>
      </c>
      <c r="F4" s="110">
        <v>3.6424096000000003E-2</v>
      </c>
      <c r="G4" s="110">
        <v>3.7740078000000003E-2</v>
      </c>
    </row>
    <row r="5" spans="1:15" ht="15.75" customHeight="1" x14ac:dyDescent="0.25">
      <c r="B5" s="7" t="s">
        <v>105</v>
      </c>
      <c r="C5" s="110">
        <v>0</v>
      </c>
      <c r="D5" s="110">
        <v>0</v>
      </c>
      <c r="E5" s="110">
        <v>1.4058390000000001E-3</v>
      </c>
      <c r="F5" s="110">
        <v>5.2717733000000001E-3</v>
      </c>
      <c r="G5" s="110">
        <v>3.9516979000000004E-3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0.86844633964209028</v>
      </c>
      <c r="D8" s="109">
        <f>IFERROR(1-_xlfn.NORM.DIST(_xlfn.NORM.INV(SUM(D10:D11), 0, 1) + 1, 0, 1, TRUE), "")</f>
        <v>0.86844633964209028</v>
      </c>
      <c r="E8" s="109">
        <f>IFERROR(1-_xlfn.NORM.DIST(_xlfn.NORM.INV(SUM(E10:E11), 0, 1) + 1, 0, 1, TRUE), "")</f>
        <v>0.94854441272980083</v>
      </c>
      <c r="F8" s="109">
        <f>IFERROR(1-_xlfn.NORM.DIST(_xlfn.NORM.INV(SUM(F10:F11), 0, 1) + 1, 0, 1, TRUE), "")</f>
        <v>0.83838131374153957</v>
      </c>
      <c r="G8" s="109">
        <f>IFERROR(1-_xlfn.NORM.DIST(_xlfn.NORM.INV(SUM(G10:G11), 0, 1) + 1, 0, 1, TRUE), "")</f>
        <v>0.85944405584287498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0.11451167735790969</v>
      </c>
      <c r="D9" s="109">
        <f>IFERROR(_xlfn.NORM.DIST(_xlfn.NORM.INV(SUM(D10:D11), 0, 1) + 1, 0, 1, TRUE) - SUM(D10:D11), "")</f>
        <v>0.11451167735790969</v>
      </c>
      <c r="E9" s="109">
        <f>IFERROR(_xlfn.NORM.DIST(_xlfn.NORM.INV(SUM(E10:E11), 0, 1) + 1, 0, 1, TRUE) - SUM(E10:E11), "")</f>
        <v>4.7197647470199125E-2</v>
      </c>
      <c r="F9" s="109">
        <f>IFERROR(_xlfn.NORM.DIST(_xlfn.NORM.INV(SUM(F10:F11), 0, 1) + 1, 0, 1, TRUE) - SUM(F10:F11), "")</f>
        <v>0.13820327405846045</v>
      </c>
      <c r="G9" s="109">
        <f>IFERROR(_xlfn.NORM.DIST(_xlfn.NORM.INV(SUM(G10:G11), 0, 1) + 1, 0, 1, TRUE) - SUM(G10:G11), "")</f>
        <v>0.12169320112712502</v>
      </c>
    </row>
    <row r="10" spans="1:15" ht="15.75" customHeight="1" x14ac:dyDescent="0.25">
      <c r="B10" s="7" t="s">
        <v>109</v>
      </c>
      <c r="C10" s="110">
        <v>1.5226834999999999E-2</v>
      </c>
      <c r="D10" s="110">
        <v>1.5226834999999999E-2</v>
      </c>
      <c r="E10" s="110">
        <v>4.2579397999999999E-3</v>
      </c>
      <c r="F10" s="110">
        <v>1.9031348999999999E-2</v>
      </c>
      <c r="G10" s="110">
        <v>1.8356117000000002E-2</v>
      </c>
    </row>
    <row r="11" spans="1:15" ht="15.75" customHeight="1" x14ac:dyDescent="0.25">
      <c r="B11" s="7" t="s">
        <v>110</v>
      </c>
      <c r="C11" s="110">
        <v>1.8151479999999999E-3</v>
      </c>
      <c r="D11" s="110">
        <v>1.8151479999999999E-3</v>
      </c>
      <c r="E11" s="110">
        <v>0</v>
      </c>
      <c r="F11" s="110">
        <v>4.3840631999999997E-3</v>
      </c>
      <c r="G11" s="110">
        <v>5.0662603000000003E-4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0.95296559150000004</v>
      </c>
      <c r="D14" s="112">
        <v>0.95116511860899999</v>
      </c>
      <c r="E14" s="112">
        <v>0.95116511860899999</v>
      </c>
      <c r="F14" s="112">
        <v>0.76734861546599997</v>
      </c>
      <c r="G14" s="112">
        <v>0.76734861546599997</v>
      </c>
      <c r="H14" s="113">
        <v>0.247</v>
      </c>
      <c r="I14" s="113">
        <v>0.247</v>
      </c>
      <c r="J14" s="113">
        <v>0.247</v>
      </c>
      <c r="K14" s="113">
        <v>0.247</v>
      </c>
      <c r="L14" s="113">
        <v>0.14599999999999999</v>
      </c>
      <c r="M14" s="113">
        <v>0.14599999999999999</v>
      </c>
      <c r="N14" s="113">
        <v>0.14599999999999999</v>
      </c>
      <c r="O14" s="113">
        <v>0.14599999999999999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0.52235284153126105</v>
      </c>
      <c r="D15" s="109">
        <f t="shared" si="0"/>
        <v>0.52136594112362566</v>
      </c>
      <c r="E15" s="109">
        <f t="shared" si="0"/>
        <v>0.52136594112362566</v>
      </c>
      <c r="F15" s="109">
        <f t="shared" si="0"/>
        <v>0.42060986598984046</v>
      </c>
      <c r="G15" s="109">
        <f t="shared" si="0"/>
        <v>0.42060986598984046</v>
      </c>
      <c r="H15" s="109">
        <f t="shared" si="0"/>
        <v>0.13538909800000001</v>
      </c>
      <c r="I15" s="109">
        <f t="shared" si="0"/>
        <v>0.13538909800000001</v>
      </c>
      <c r="J15" s="109">
        <f t="shared" si="0"/>
        <v>0.13538909800000001</v>
      </c>
      <c r="K15" s="109">
        <f t="shared" si="0"/>
        <v>0.13538909800000001</v>
      </c>
      <c r="L15" s="109">
        <f t="shared" si="0"/>
        <v>8.0027563999999995E-2</v>
      </c>
      <c r="M15" s="109">
        <f t="shared" si="0"/>
        <v>8.0027563999999995E-2</v>
      </c>
      <c r="N15" s="109">
        <f t="shared" si="0"/>
        <v>8.0027563999999995E-2</v>
      </c>
      <c r="O15" s="109">
        <f t="shared" si="0"/>
        <v>8.0027563999999995E-2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0.43854946140000001</v>
      </c>
      <c r="D2" s="110">
        <v>0.22471399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8.4647979999999998E-2</v>
      </c>
      <c r="D3" s="110">
        <v>0.14546853000000001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0.37770904999999999</v>
      </c>
      <c r="D4" s="110">
        <v>0.45987926000000001</v>
      </c>
      <c r="E4" s="110">
        <v>0.68089199066162098</v>
      </c>
      <c r="F4" s="110">
        <v>0.39779895544052102</v>
      </c>
      <c r="G4" s="110">
        <v>0</v>
      </c>
    </row>
    <row r="5" spans="1:7" x14ac:dyDescent="0.25">
      <c r="B5" s="83" t="s">
        <v>122</v>
      </c>
      <c r="C5" s="109">
        <v>9.9093484879999985E-2</v>
      </c>
      <c r="D5" s="109">
        <v>0.16993823999999999</v>
      </c>
      <c r="E5" s="109">
        <f>1-SUM(E2:E4)</f>
        <v>0.31910800933837902</v>
      </c>
      <c r="F5" s="109">
        <f>1-SUM(F2:F4)</f>
        <v>0.60220104455947898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2022-02-27T23:08:01Z</dcterms:modified>
</cp:coreProperties>
</file>