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5E006D5-2B8B-45E6-BA53-2FB1652ABD3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6" i="2"/>
  <c r="A22" i="2"/>
  <c r="A30" i="2"/>
  <c r="A38" i="2"/>
  <c r="A12" i="2"/>
  <c r="A14" i="2"/>
  <c r="A18" i="2"/>
  <c r="A20" i="2"/>
  <c r="A24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<sst xmlns="http://schemas.openxmlformats.org/spreadsheetml/2006/main" count="2089" uniqueCount="341">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</sst>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1026966.7890625</v>
      </c>
    </row>
    <row r="8" spans="1:3" ht="15" customHeight="1" x14ac:dyDescent="0.25">
      <c r="B8" s="7" t="s">
        <v>8</v>
      </c>
      <c r="C8" s="38">
        <v>4.0000000000000001E-3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0.74188087463378904</v>
      </c>
    </row>
    <row r="11" spans="1:3" ht="15" customHeight="1" x14ac:dyDescent="0.25">
      <c r="B11" s="7" t="s">
        <v>11</v>
      </c>
      <c r="C11" s="38">
        <v>0.92900000000000005</v>
      </c>
    </row>
    <row r="12" spans="1:3" ht="15" customHeight="1" x14ac:dyDescent="0.25">
      <c r="B12" s="7" t="s">
        <v>12</v>
      </c>
      <c r="C12" s="38">
        <v>0.7340000000000001</v>
      </c>
    </row>
    <row r="13" spans="1:3" ht="15" customHeight="1" x14ac:dyDescent="0.25">
      <c r="B13" s="7" t="s">
        <v>13</v>
      </c>
      <c r="C13" s="38">
        <v>0.159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0.19980000000000001</v>
      </c>
    </row>
    <row r="24" spans="1:3" ht="15" customHeight="1" x14ac:dyDescent="0.25">
      <c r="B24" s="10" t="s">
        <v>22</v>
      </c>
      <c r="C24" s="39">
        <v>0.54990000000000006</v>
      </c>
    </row>
    <row r="25" spans="1:3" ht="15" customHeight="1" x14ac:dyDescent="0.25">
      <c r="B25" s="10" t="s">
        <v>23</v>
      </c>
      <c r="C25" s="39">
        <v>0.2286</v>
      </c>
    </row>
    <row r="26" spans="1:3" ht="15" customHeight="1" x14ac:dyDescent="0.25">
      <c r="B26" s="10" t="s">
        <v>24</v>
      </c>
      <c r="C26" s="39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0.38027698241140789</v>
      </c>
    </row>
    <row r="30" spans="1:3" ht="14.25" customHeight="1" x14ac:dyDescent="0.25">
      <c r="B30" s="16" t="s">
        <v>27</v>
      </c>
      <c r="C30" s="103">
        <v>5.4660418511639802E-2</v>
      </c>
    </row>
    <row r="31" spans="1:3" ht="14.25" customHeight="1" x14ac:dyDescent="0.25">
      <c r="B31" s="16" t="s">
        <v>28</v>
      </c>
      <c r="C31" s="103">
        <v>6.1967732861858998E-2</v>
      </c>
    </row>
    <row r="32" spans="1:3" ht="14.25" customHeight="1" x14ac:dyDescent="0.25">
      <c r="B32" s="16" t="s">
        <v>29</v>
      </c>
      <c r="C32" s="103">
        <v>0.50309486621509303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19.3672573349338</v>
      </c>
    </row>
    <row r="38" spans="1:5" ht="15" customHeight="1" x14ac:dyDescent="0.25">
      <c r="B38" s="22" t="s">
        <v>34</v>
      </c>
      <c r="C38" s="37">
        <v>23.451829747900099</v>
      </c>
      <c r="D38" s="104"/>
      <c r="E38" s="105"/>
    </row>
    <row r="39" spans="1:5" ht="15" customHeight="1" x14ac:dyDescent="0.25">
      <c r="B39" s="22" t="s">
        <v>35</v>
      </c>
      <c r="C39" s="37">
        <v>27.978569183053601</v>
      </c>
      <c r="D39" s="104"/>
      <c r="E39" s="104"/>
    </row>
    <row r="40" spans="1:5" ht="15" customHeight="1" x14ac:dyDescent="0.25">
      <c r="B40" s="22" t="s">
        <v>36</v>
      </c>
      <c r="C40" s="106">
        <v>0.95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10.67872566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2.2463500000000001E-2</v>
      </c>
      <c r="D45" s="104"/>
    </row>
    <row r="46" spans="1:5" ht="15.75" customHeight="1" x14ac:dyDescent="0.25">
      <c r="B46" s="22" t="s">
        <v>41</v>
      </c>
      <c r="C46" s="39">
        <v>8.5238600000000012E-2</v>
      </c>
      <c r="D46" s="104"/>
    </row>
    <row r="47" spans="1:5" ht="15.75" customHeight="1" x14ac:dyDescent="0.25">
      <c r="B47" s="22" t="s">
        <v>42</v>
      </c>
      <c r="C47" s="39">
        <v>0.111109</v>
      </c>
      <c r="D47" s="104"/>
      <c r="E47" s="105"/>
    </row>
    <row r="48" spans="1:5" ht="15" customHeight="1" x14ac:dyDescent="0.25">
      <c r="B48" s="22" t="s">
        <v>43</v>
      </c>
      <c r="C48" s="40">
        <v>0.78118889999999996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0.54774599999999996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0.11294179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0.72047184051412305</v>
      </c>
      <c r="C2" s="99">
        <v>0.95</v>
      </c>
      <c r="D2" s="100">
        <v>74.474474607257392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40.248726453010633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672.22235357576801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1.3713787431614179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0.22325764155073199</v>
      </c>
      <c r="C10" s="99">
        <v>0.95</v>
      </c>
      <c r="D10" s="100">
        <v>13.38102589680655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0.22325764155073199</v>
      </c>
      <c r="C11" s="99">
        <v>0.95</v>
      </c>
      <c r="D11" s="100">
        <v>13.38102589680655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0.22325764155073199</v>
      </c>
      <c r="C12" s="99">
        <v>0.95</v>
      </c>
      <c r="D12" s="100">
        <v>13.38102589680655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0.22325764155073199</v>
      </c>
      <c r="C13" s="99">
        <v>0.95</v>
      </c>
      <c r="D13" s="100">
        <v>13.38102589680655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0.22325764155073199</v>
      </c>
      <c r="C14" s="99">
        <v>0.95</v>
      </c>
      <c r="D14" s="100">
        <v>13.38102589680655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0.22325764155073199</v>
      </c>
      <c r="C15" s="99">
        <v>0.95</v>
      </c>
      <c r="D15" s="100">
        <v>13.38102589680655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1.087791696701897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15.41953529560689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15.41953529560689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0.97866339999999996</v>
      </c>
      <c r="C21" s="99">
        <v>0.95</v>
      </c>
      <c r="D21" s="100">
        <v>14.364074593948059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23.284771098275488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4.5098666953578306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0.24738555558860001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0.17412701510222001</v>
      </c>
      <c r="C27" s="99">
        <v>0.95</v>
      </c>
      <c r="D27" s="100">
        <v>18.944297777473771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0.83893206321678804</v>
      </c>
      <c r="C29" s="99">
        <v>0.95</v>
      </c>
      <c r="D29" s="100">
        <v>151.1814173381797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0.99377439103014453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7.7577257200000006E-3</v>
      </c>
      <c r="C32" s="99">
        <v>0.95</v>
      </c>
      <c r="D32" s="100">
        <v>2.3735892615904222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0.27407090000000001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4.9763674348897871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0.80521013298839195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9.5885533839464215E-2</v>
      </c>
      <c r="C3" s="118">
        <f>frac_mam_1_5months * 2.6</f>
        <v>9.5885533839464215E-2</v>
      </c>
      <c r="D3" s="118">
        <f>frac_mam_6_11months * 2.6</f>
        <v>4.7792603820562385E-2</v>
      </c>
      <c r="E3" s="118">
        <f>frac_mam_12_23months * 2.6</f>
        <v>2.7846922725438959E-2</v>
      </c>
      <c r="F3" s="118">
        <f>frac_mam_24_59months * 2.6</f>
        <v>3.5149267502129045E-2</v>
      </c>
    </row>
    <row r="4" spans="1:6" ht="15.75" customHeight="1" x14ac:dyDescent="0.25">
      <c r="A4" s="4" t="s">
        <v>205</v>
      </c>
      <c r="B4" s="118">
        <f>frac_sam_1month * 2.6</f>
        <v>8.301835730671886E-2</v>
      </c>
      <c r="C4" s="118">
        <f>frac_sam_1_5months * 2.6</f>
        <v>8.301835730671886E-2</v>
      </c>
      <c r="D4" s="118">
        <f>frac_sam_6_11months * 2.6</f>
        <v>3.0384612269700002E-3</v>
      </c>
      <c r="E4" s="118">
        <f>frac_sam_12_23months * 2.6</f>
        <v>1.4651084318757121E-2</v>
      </c>
      <c r="F4" s="118">
        <f>frac_sam_24_59months * 2.6</f>
        <v>1.9815000891685478E-2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4.0000000000000001E-3</v>
      </c>
      <c r="E2" s="51">
        <f>food_insecure</f>
        <v>4.0000000000000001E-3</v>
      </c>
      <c r="F2" s="51">
        <f>food_insecure</f>
        <v>4.0000000000000001E-3</v>
      </c>
      <c r="G2" s="51">
        <f>food_insecure</f>
        <v>4.0000000000000001E-3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4.0000000000000001E-3</v>
      </c>
      <c r="F5" s="51">
        <f>food_insecure</f>
        <v>4.0000000000000001E-3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4.0000000000000001E-3</v>
      </c>
      <c r="F8" s="51">
        <f>food_insecure</f>
        <v>4.0000000000000001E-3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4.0000000000000001E-3</v>
      </c>
      <c r="F9" s="51">
        <f>food_insecure</f>
        <v>4.0000000000000001E-3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0.7340000000000001</v>
      </c>
      <c r="E10" s="51">
        <f>IF(ISBLANK(comm_deliv), frac_children_health_facility,1)</f>
        <v>0.7340000000000001</v>
      </c>
      <c r="F10" s="51">
        <f>IF(ISBLANK(comm_deliv), frac_children_health_facility,1)</f>
        <v>0.7340000000000001</v>
      </c>
      <c r="G10" s="51">
        <f>IF(ISBLANK(comm_deliv), frac_children_health_facility,1)</f>
        <v>0.7340000000000001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4.0000000000000001E-3</v>
      </c>
      <c r="I15" s="51">
        <f>food_insecure</f>
        <v>4.0000000000000001E-3</v>
      </c>
      <c r="J15" s="51">
        <f>food_insecure</f>
        <v>4.0000000000000001E-3</v>
      </c>
      <c r="K15" s="51">
        <f>food_insecure</f>
        <v>4.0000000000000001E-3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0.92900000000000005</v>
      </c>
      <c r="I18" s="51">
        <f>frac_PW_health_facility</f>
        <v>0.92900000000000005</v>
      </c>
      <c r="J18" s="51">
        <f>frac_PW_health_facility</f>
        <v>0.92900000000000005</v>
      </c>
      <c r="K18" s="51">
        <f>frac_PW_health_facility</f>
        <v>0.92900000000000005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0.159</v>
      </c>
      <c r="M24" s="51">
        <f>famplan_unmet_need</f>
        <v>0.159</v>
      </c>
      <c r="N24" s="51">
        <f>famplan_unmet_need</f>
        <v>0.159</v>
      </c>
      <c r="O24" s="51">
        <f>famplan_unmet_need</f>
        <v>0.159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0.12669519149475097</v>
      </c>
      <c r="M25" s="51">
        <f>(1-food_insecure)*(0.49)+food_insecure*(0.7)</f>
        <v>0.49084</v>
      </c>
      <c r="N25" s="51">
        <f>(1-food_insecure)*(0.49)+food_insecure*(0.7)</f>
        <v>0.49084</v>
      </c>
      <c r="O25" s="51">
        <f>(1-food_insecure)*(0.49)+food_insecure*(0.7)</f>
        <v>0.49084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5.4297939212036128E-2</v>
      </c>
      <c r="M26" s="51">
        <f>(1-food_insecure)*(0.21)+food_insecure*(0.3)</f>
        <v>0.21035999999999999</v>
      </c>
      <c r="N26" s="51">
        <f>(1-food_insecure)*(0.21)+food_insecure*(0.3)</f>
        <v>0.21035999999999999</v>
      </c>
      <c r="O26" s="51">
        <f>(1-food_insecure)*(0.21)+food_insecure*(0.3)</f>
        <v>0.21035999999999999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7.7125994659423838E-2</v>
      </c>
      <c r="M27" s="51">
        <f>(1-food_insecure)*(0.3)</f>
        <v>0.29880000000000001</v>
      </c>
      <c r="N27" s="51">
        <f>(1-food_insecure)*(0.3)</f>
        <v>0.29880000000000001</v>
      </c>
      <c r="O27" s="51">
        <f>(1-food_insecure)*(0.3)</f>
        <v>0.29880000000000001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0.74188087463378904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208394.54240000001</v>
      </c>
      <c r="C2" s="107">
        <v>501000</v>
      </c>
      <c r="D2" s="107">
        <v>924000</v>
      </c>
      <c r="E2" s="107">
        <v>813000</v>
      </c>
      <c r="F2" s="107">
        <v>660000</v>
      </c>
      <c r="G2" s="108">
        <f t="shared" ref="G2:G16" si="0">C2+D2+E2+F2</f>
        <v>2898000</v>
      </c>
      <c r="H2" s="108">
        <f t="shared" ref="H2:H40" si="1">(B2 + stillbirth*B2/(1000-stillbirth))/(1-abortion)</f>
        <v>239368.12655523149</v>
      </c>
      <c r="I2" s="108">
        <f t="shared" ref="I2:I40" si="2">G2-H2</f>
        <v>2658631.8734447686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207129.72</v>
      </c>
      <c r="C3" s="107">
        <v>502000</v>
      </c>
      <c r="D3" s="107">
        <v>926000</v>
      </c>
      <c r="E3" s="107">
        <v>822000</v>
      </c>
      <c r="F3" s="107">
        <v>672000</v>
      </c>
      <c r="G3" s="108">
        <f t="shared" si="0"/>
        <v>2922000</v>
      </c>
      <c r="H3" s="108">
        <f t="shared" si="1"/>
        <v>237915.31418871583</v>
      </c>
      <c r="I3" s="108">
        <f t="shared" si="2"/>
        <v>2684084.685811284</v>
      </c>
    </row>
    <row r="4" spans="1:9" ht="15.75" customHeight="1" x14ac:dyDescent="0.25">
      <c r="A4" s="7">
        <f t="shared" si="3"/>
        <v>2023</v>
      </c>
      <c r="B4" s="43">
        <v>205749.42960000009</v>
      </c>
      <c r="C4" s="107">
        <v>503000</v>
      </c>
      <c r="D4" s="107">
        <v>929000</v>
      </c>
      <c r="E4" s="107">
        <v>830000</v>
      </c>
      <c r="F4" s="107">
        <v>683000</v>
      </c>
      <c r="G4" s="108">
        <f t="shared" si="0"/>
        <v>2945000</v>
      </c>
      <c r="H4" s="108">
        <f t="shared" si="1"/>
        <v>236329.87186692999</v>
      </c>
      <c r="I4" s="108">
        <f t="shared" si="2"/>
        <v>2708670.1281330702</v>
      </c>
    </row>
    <row r="5" spans="1:9" ht="15.75" customHeight="1" x14ac:dyDescent="0.25">
      <c r="A5" s="7">
        <f t="shared" si="3"/>
        <v>2024</v>
      </c>
      <c r="B5" s="43">
        <v>204291.68640000009</v>
      </c>
      <c r="C5" s="107">
        <v>504000</v>
      </c>
      <c r="D5" s="107">
        <v>932000</v>
      </c>
      <c r="E5" s="107">
        <v>836000</v>
      </c>
      <c r="F5" s="107">
        <v>695000</v>
      </c>
      <c r="G5" s="108">
        <f t="shared" si="0"/>
        <v>2967000</v>
      </c>
      <c r="H5" s="108">
        <f t="shared" si="1"/>
        <v>234655.46497141322</v>
      </c>
      <c r="I5" s="108">
        <f t="shared" si="2"/>
        <v>2732344.5350285866</v>
      </c>
    </row>
    <row r="6" spans="1:9" ht="15.75" customHeight="1" x14ac:dyDescent="0.25">
      <c r="A6" s="7">
        <f t="shared" si="3"/>
        <v>2025</v>
      </c>
      <c r="B6" s="43">
        <v>202722.49600000001</v>
      </c>
      <c r="C6" s="107">
        <v>505000</v>
      </c>
      <c r="D6" s="107">
        <v>936000</v>
      </c>
      <c r="E6" s="107">
        <v>842000</v>
      </c>
      <c r="F6" s="107">
        <v>705000</v>
      </c>
      <c r="G6" s="108">
        <f t="shared" si="0"/>
        <v>2988000</v>
      </c>
      <c r="H6" s="108">
        <f t="shared" si="1"/>
        <v>232853.04653026466</v>
      </c>
      <c r="I6" s="108">
        <f t="shared" si="2"/>
        <v>2755146.9534697356</v>
      </c>
    </row>
    <row r="7" spans="1:9" ht="15.75" customHeight="1" x14ac:dyDescent="0.25">
      <c r="A7" s="7">
        <f t="shared" si="3"/>
        <v>2026</v>
      </c>
      <c r="B7" s="43">
        <v>201474.48</v>
      </c>
      <c r="C7" s="107">
        <v>505000</v>
      </c>
      <c r="D7" s="107">
        <v>941000</v>
      </c>
      <c r="E7" s="107">
        <v>847000</v>
      </c>
      <c r="F7" s="107">
        <v>718000</v>
      </c>
      <c r="G7" s="108">
        <f t="shared" si="0"/>
        <v>3011000</v>
      </c>
      <c r="H7" s="108">
        <f t="shared" si="1"/>
        <v>231419.53849118389</v>
      </c>
      <c r="I7" s="108">
        <f t="shared" si="2"/>
        <v>2779580.4615088161</v>
      </c>
    </row>
    <row r="8" spans="1:9" ht="15.75" customHeight="1" x14ac:dyDescent="0.25">
      <c r="A8" s="7">
        <f t="shared" si="3"/>
        <v>2027</v>
      </c>
      <c r="B8" s="43">
        <v>200143.22399999999</v>
      </c>
      <c r="C8" s="107">
        <v>505000</v>
      </c>
      <c r="D8" s="107">
        <v>947000</v>
      </c>
      <c r="E8" s="107">
        <v>852000</v>
      </c>
      <c r="F8" s="107">
        <v>729000</v>
      </c>
      <c r="G8" s="108">
        <f t="shared" si="0"/>
        <v>3033000</v>
      </c>
      <c r="H8" s="108">
        <f t="shared" si="1"/>
        <v>229890.41852952115</v>
      </c>
      <c r="I8" s="108">
        <f t="shared" si="2"/>
        <v>2803109.5814704788</v>
      </c>
    </row>
    <row r="9" spans="1:9" ht="15.75" customHeight="1" x14ac:dyDescent="0.25">
      <c r="A9" s="7">
        <f t="shared" si="3"/>
        <v>2028</v>
      </c>
      <c r="B9" s="43">
        <v>198713.56800000009</v>
      </c>
      <c r="C9" s="107">
        <v>505000</v>
      </c>
      <c r="D9" s="107">
        <v>952000</v>
      </c>
      <c r="E9" s="107">
        <v>856000</v>
      </c>
      <c r="F9" s="107">
        <v>740000</v>
      </c>
      <c r="G9" s="108">
        <f t="shared" si="0"/>
        <v>3053000</v>
      </c>
      <c r="H9" s="108">
        <f t="shared" si="1"/>
        <v>228248.2734215098</v>
      </c>
      <c r="I9" s="108">
        <f t="shared" si="2"/>
        <v>2824751.7265784903</v>
      </c>
    </row>
    <row r="10" spans="1:9" ht="15.75" customHeight="1" x14ac:dyDescent="0.25">
      <c r="A10" s="7">
        <f t="shared" si="3"/>
        <v>2029</v>
      </c>
      <c r="B10" s="43">
        <v>197204.2000000001</v>
      </c>
      <c r="C10" s="107">
        <v>505000</v>
      </c>
      <c r="D10" s="107">
        <v>957000</v>
      </c>
      <c r="E10" s="107">
        <v>858000</v>
      </c>
      <c r="F10" s="107">
        <v>751000</v>
      </c>
      <c r="G10" s="108">
        <f t="shared" si="0"/>
        <v>3071000</v>
      </c>
      <c r="H10" s="108">
        <f t="shared" si="1"/>
        <v>226514.56875591958</v>
      </c>
      <c r="I10" s="108">
        <f t="shared" si="2"/>
        <v>2844485.4312440804</v>
      </c>
    </row>
    <row r="11" spans="1:9" ht="15.75" customHeight="1" x14ac:dyDescent="0.25">
      <c r="A11" s="7">
        <f t="shared" si="3"/>
        <v>2030</v>
      </c>
      <c r="B11" s="43">
        <v>195600.46400000001</v>
      </c>
      <c r="C11" s="107">
        <v>504000</v>
      </c>
      <c r="D11" s="107">
        <v>961000</v>
      </c>
      <c r="E11" s="107">
        <v>861000</v>
      </c>
      <c r="F11" s="107">
        <v>759000</v>
      </c>
      <c r="G11" s="108">
        <f t="shared" si="0"/>
        <v>3085000</v>
      </c>
      <c r="H11" s="108">
        <f t="shared" si="1"/>
        <v>224672.47021826997</v>
      </c>
      <c r="I11" s="108">
        <f t="shared" si="2"/>
        <v>2860327.5297817299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3.6443601318347811E-3</v>
      </c>
    </row>
    <row r="4" spans="1:8" ht="15.75" customHeight="1" x14ac:dyDescent="0.25">
      <c r="B4" s="13" t="s">
        <v>69</v>
      </c>
      <c r="C4" s="44">
        <v>0.13183859140554641</v>
      </c>
    </row>
    <row r="5" spans="1:8" ht="15.75" customHeight="1" x14ac:dyDescent="0.25">
      <c r="B5" s="13" t="s">
        <v>70</v>
      </c>
      <c r="C5" s="44">
        <v>5.4214503316923048E-2</v>
      </c>
    </row>
    <row r="6" spans="1:8" ht="15.75" customHeight="1" x14ac:dyDescent="0.25">
      <c r="B6" s="13" t="s">
        <v>71</v>
      </c>
      <c r="C6" s="44">
        <v>0.21713005124051971</v>
      </c>
    </row>
    <row r="7" spans="1:8" ht="15.75" customHeight="1" x14ac:dyDescent="0.25">
      <c r="B7" s="13" t="s">
        <v>72</v>
      </c>
      <c r="C7" s="44">
        <v>0.35313425706434343</v>
      </c>
    </row>
    <row r="8" spans="1:8" ht="15.75" customHeight="1" x14ac:dyDescent="0.25">
      <c r="B8" s="13" t="s">
        <v>73</v>
      </c>
      <c r="C8" s="44">
        <v>2.3337419140457839E-4</v>
      </c>
    </row>
    <row r="9" spans="1:8" ht="15.75" customHeight="1" x14ac:dyDescent="0.25">
      <c r="B9" s="13" t="s">
        <v>74</v>
      </c>
      <c r="C9" s="44">
        <v>0.16709024428441399</v>
      </c>
    </row>
    <row r="10" spans="1:8" ht="15.75" customHeight="1" x14ac:dyDescent="0.25">
      <c r="B10" s="13" t="s">
        <v>75</v>
      </c>
      <c r="C10" s="44">
        <v>7.2714618365013889E-2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0.1053024201726579</v>
      </c>
      <c r="D14" s="44">
        <v>0.1053024201726579</v>
      </c>
      <c r="E14" s="44">
        <v>0.1053024201726579</v>
      </c>
      <c r="F14" s="44">
        <v>0.1053024201726579</v>
      </c>
    </row>
    <row r="15" spans="1:8" ht="15.75" customHeight="1" x14ac:dyDescent="0.25">
      <c r="B15" s="13" t="s">
        <v>82</v>
      </c>
      <c r="C15" s="44">
        <v>0.20308682659859259</v>
      </c>
      <c r="D15" s="44">
        <v>0.20308682659859259</v>
      </c>
      <c r="E15" s="44">
        <v>0.20308682659859259</v>
      </c>
      <c r="F15" s="44">
        <v>0.20308682659859259</v>
      </c>
    </row>
    <row r="16" spans="1:8" ht="15.75" customHeight="1" x14ac:dyDescent="0.25">
      <c r="B16" s="13" t="s">
        <v>83</v>
      </c>
      <c r="C16" s="44">
        <v>1.52170294813778E-2</v>
      </c>
      <c r="D16" s="44">
        <v>1.52170294813778E-2</v>
      </c>
      <c r="E16" s="44">
        <v>1.52170294813778E-2</v>
      </c>
      <c r="F16" s="44">
        <v>1.52170294813778E-2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1.6202647803073612E-2</v>
      </c>
      <c r="D19" s="44">
        <v>1.6202647803073612E-2</v>
      </c>
      <c r="E19" s="44">
        <v>1.6202647803073612E-2</v>
      </c>
      <c r="F19" s="44">
        <v>1.6202647803073612E-2</v>
      </c>
    </row>
    <row r="20" spans="1:8" ht="15.75" customHeight="1" x14ac:dyDescent="0.25">
      <c r="B20" s="13" t="s">
        <v>87</v>
      </c>
      <c r="C20" s="44">
        <v>5.4087275163794191E-2</v>
      </c>
      <c r="D20" s="44">
        <v>5.4087275163794191E-2</v>
      </c>
      <c r="E20" s="44">
        <v>5.4087275163794191E-2</v>
      </c>
      <c r="F20" s="44">
        <v>5.4087275163794191E-2</v>
      </c>
    </row>
    <row r="21" spans="1:8" ht="15.75" customHeight="1" x14ac:dyDescent="0.25">
      <c r="B21" s="13" t="s">
        <v>88</v>
      </c>
      <c r="C21" s="44">
        <v>0.12517553430292569</v>
      </c>
      <c r="D21" s="44">
        <v>0.12517553430292569</v>
      </c>
      <c r="E21" s="44">
        <v>0.12517553430292569</v>
      </c>
      <c r="F21" s="44">
        <v>0.12517553430292569</v>
      </c>
    </row>
    <row r="22" spans="1:8" ht="15.75" customHeight="1" x14ac:dyDescent="0.25">
      <c r="B22" s="13" t="s">
        <v>89</v>
      </c>
      <c r="C22" s="44">
        <v>0.48092826647757803</v>
      </c>
      <c r="D22" s="44">
        <v>0.48092826647757803</v>
      </c>
      <c r="E22" s="44">
        <v>0.48092826647757803</v>
      </c>
      <c r="F22" s="44">
        <v>0.48092826647757803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5.8856121999999997E-2</v>
      </c>
    </row>
    <row r="27" spans="1:8" ht="15.75" customHeight="1" x14ac:dyDescent="0.25">
      <c r="B27" s="13" t="s">
        <v>92</v>
      </c>
      <c r="C27" s="44">
        <v>4.7339935000000007E-2</v>
      </c>
    </row>
    <row r="28" spans="1:8" ht="15.75" customHeight="1" x14ac:dyDescent="0.25">
      <c r="B28" s="13" t="s">
        <v>93</v>
      </c>
      <c r="C28" s="44">
        <v>4.6576617000000001E-2</v>
      </c>
    </row>
    <row r="29" spans="1:8" ht="15.75" customHeight="1" x14ac:dyDescent="0.25">
      <c r="B29" s="13" t="s">
        <v>94</v>
      </c>
      <c r="C29" s="44">
        <v>0.21685436999999999</v>
      </c>
    </row>
    <row r="30" spans="1:8" ht="15.75" customHeight="1" x14ac:dyDescent="0.25">
      <c r="B30" s="13" t="s">
        <v>95</v>
      </c>
      <c r="C30" s="44">
        <v>7.5345098999999999E-2</v>
      </c>
    </row>
    <row r="31" spans="1:8" ht="15.75" customHeight="1" x14ac:dyDescent="0.25">
      <c r="B31" s="13" t="s">
        <v>96</v>
      </c>
      <c r="C31" s="44">
        <v>9.5101964999999997E-2</v>
      </c>
    </row>
    <row r="32" spans="1:8" ht="15.75" customHeight="1" x14ac:dyDescent="0.25">
      <c r="B32" s="13" t="s">
        <v>97</v>
      </c>
      <c r="C32" s="44">
        <v>2.7365589999999999E-2</v>
      </c>
    </row>
    <row r="33" spans="2:3" ht="15.75" customHeight="1" x14ac:dyDescent="0.25">
      <c r="B33" s="13" t="s">
        <v>98</v>
      </c>
      <c r="C33" s="44">
        <v>0.17758110599999999</v>
      </c>
    </row>
    <row r="34" spans="2:3" ht="15.75" customHeight="1" x14ac:dyDescent="0.25">
      <c r="B34" s="13" t="s">
        <v>99</v>
      </c>
      <c r="C34" s="44">
        <v>0.25497919600000002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0.6411323485487127</v>
      </c>
      <c r="D2" s="109">
        <f>IFERROR(1-_xlfn.NORM.DIST(_xlfn.NORM.INV(SUM(D4:D5), 0, 1) + 1, 0, 1, TRUE), "")</f>
        <v>0.6411323485487127</v>
      </c>
      <c r="E2" s="109">
        <f>IFERROR(1-_xlfn.NORM.DIST(_xlfn.NORM.INV(SUM(E4:E5), 0, 1) + 1, 0, 1, TRUE), "")</f>
        <v>0.70831740765333551</v>
      </c>
      <c r="F2" s="109">
        <f>IFERROR(1-_xlfn.NORM.DIST(_xlfn.NORM.INV(SUM(F4:F5), 0, 1) + 1, 0, 1, TRUE), "")</f>
        <v>0.60955356840426256</v>
      </c>
      <c r="G2" s="109">
        <f>IFERROR(1-_xlfn.NORM.DIST(_xlfn.NORM.INV(SUM(G4:G5), 0, 1) + 1, 0, 1, TRUE), "")</f>
        <v>0.70842144240704374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0.27218775697415831</v>
      </c>
      <c r="D3" s="109">
        <f>IFERROR(_xlfn.NORM.DIST(_xlfn.NORM.INV(SUM(D4:D5), 0, 1) + 1, 0, 1, TRUE) - SUM(D4:D5), "")</f>
        <v>0.27218775697415831</v>
      </c>
      <c r="E3" s="109">
        <f>IFERROR(_xlfn.NORM.DIST(_xlfn.NORM.INV(SUM(E4:E5), 0, 1) + 1, 0, 1, TRUE) - SUM(E4:E5), "")</f>
        <v>0.23092871041535951</v>
      </c>
      <c r="F3" s="109">
        <f>IFERROR(_xlfn.NORM.DIST(_xlfn.NORM.INV(SUM(F4:F5), 0, 1) + 1, 0, 1, TRUE) - SUM(F4:F5), "")</f>
        <v>0.28984915990000426</v>
      </c>
      <c r="G3" s="109">
        <f>IFERROR(_xlfn.NORM.DIST(_xlfn.NORM.INV(SUM(G4:G5), 0, 1) + 1, 0, 1, TRUE) - SUM(G4:G5), "")</f>
        <v>0.23086113135251216</v>
      </c>
    </row>
    <row r="4" spans="1:15" ht="15.75" customHeight="1" x14ac:dyDescent="0.25">
      <c r="B4" s="7" t="s">
        <v>104</v>
      </c>
      <c r="C4" s="110">
        <v>5.9376977384090403E-2</v>
      </c>
      <c r="D4" s="110">
        <v>5.9376977384090403E-2</v>
      </c>
      <c r="E4" s="110">
        <v>4.0670301765203497E-2</v>
      </c>
      <c r="F4" s="110">
        <v>7.0523187518119798E-2</v>
      </c>
      <c r="G4" s="110">
        <v>4.2862340807914699E-2</v>
      </c>
    </row>
    <row r="5" spans="1:15" ht="15.75" customHeight="1" x14ac:dyDescent="0.25">
      <c r="B5" s="7" t="s">
        <v>105</v>
      </c>
      <c r="C5" s="110">
        <v>2.7302917093038601E-2</v>
      </c>
      <c r="D5" s="110">
        <v>2.7302917093038601E-2</v>
      </c>
      <c r="E5" s="110">
        <v>2.0083580166101501E-2</v>
      </c>
      <c r="F5" s="110">
        <v>3.00740841776133E-2</v>
      </c>
      <c r="G5" s="110">
        <v>1.7855085432529401E-2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0.68606202089728296</v>
      </c>
      <c r="D8" s="109">
        <f>IFERROR(1-_xlfn.NORM.DIST(_xlfn.NORM.INV(SUM(D10:D11), 0, 1) + 1, 0, 1, TRUE), "")</f>
        <v>0.68606202089728296</v>
      </c>
      <c r="E8" s="109">
        <f>IFERROR(1-_xlfn.NORM.DIST(_xlfn.NORM.INV(SUM(E10:E11), 0, 1) + 1, 0, 1, TRUE), "")</f>
        <v>0.85613720875425192</v>
      </c>
      <c r="F8" s="109">
        <f>IFERROR(1-_xlfn.NORM.DIST(_xlfn.NORM.INV(SUM(F10:F11), 0, 1) + 1, 0, 1, TRUE), "")</f>
        <v>0.87199255327773983</v>
      </c>
      <c r="G8" s="109">
        <f>IFERROR(1-_xlfn.NORM.DIST(_xlfn.NORM.INV(SUM(G10:G11), 0, 1) + 1, 0, 1, TRUE), "")</f>
        <v>0.84867132269302903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0.24512879020033898</v>
      </c>
      <c r="D9" s="109">
        <f>IFERROR(_xlfn.NORM.DIST(_xlfn.NORM.INV(SUM(D10:D11), 0, 1) + 1, 0, 1, TRUE) - SUM(D10:D11), "")</f>
        <v>0.24512879020033898</v>
      </c>
      <c r="E9" s="109">
        <f>IFERROR(_xlfn.NORM.DIST(_xlfn.NORM.INV(SUM(E10:E11), 0, 1) + 1, 0, 1, TRUE) - SUM(E10:E11), "")</f>
        <v>0.1243123816120818</v>
      </c>
      <c r="F9" s="109">
        <f>IFERROR(_xlfn.NORM.DIST(_xlfn.NORM.INV(SUM(F10:F11), 0, 1) + 1, 0, 1, TRUE) - SUM(F10:F11), "")</f>
        <v>0.11166205939756937</v>
      </c>
      <c r="G9" s="109">
        <f>IFERROR(_xlfn.NORM.DIST(_xlfn.NORM.INV(SUM(G10:G11), 0, 1) + 1, 0, 1, TRUE) - SUM(G10:G11), "")</f>
        <v>0.13018857407858081</v>
      </c>
    </row>
    <row r="10" spans="1:15" ht="15.75" customHeight="1" x14ac:dyDescent="0.25">
      <c r="B10" s="7" t="s">
        <v>109</v>
      </c>
      <c r="C10" s="110">
        <v>3.6879051476717002E-2</v>
      </c>
      <c r="D10" s="110">
        <v>3.6879051476717002E-2</v>
      </c>
      <c r="E10" s="110">
        <v>1.83817707002163E-2</v>
      </c>
      <c r="F10" s="110">
        <v>1.07103548943996E-2</v>
      </c>
      <c r="G10" s="110">
        <v>1.3518949039280401E-2</v>
      </c>
    </row>
    <row r="11" spans="1:15" ht="15.75" customHeight="1" x14ac:dyDescent="0.25">
      <c r="B11" s="7" t="s">
        <v>110</v>
      </c>
      <c r="C11" s="110">
        <v>3.1930137425661101E-2</v>
      </c>
      <c r="D11" s="110">
        <v>3.1930137425661101E-2</v>
      </c>
      <c r="E11" s="110">
        <v>1.1686389334500001E-3</v>
      </c>
      <c r="F11" s="110">
        <v>5.6350324302912001E-3</v>
      </c>
      <c r="G11" s="110">
        <v>7.6211541891097996E-3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0.50174759925000001</v>
      </c>
      <c r="D14" s="112">
        <v>0.46968953879899999</v>
      </c>
      <c r="E14" s="112">
        <v>0.46968953879899999</v>
      </c>
      <c r="F14" s="112">
        <v>0.20441530939300001</v>
      </c>
      <c r="G14" s="112">
        <v>0.20441530939300001</v>
      </c>
      <c r="H14" s="113">
        <v>0.32600000000000001</v>
      </c>
      <c r="I14" s="113">
        <v>0.32600000000000001</v>
      </c>
      <c r="J14" s="113">
        <v>0.32600000000000001</v>
      </c>
      <c r="K14" s="113">
        <v>0.32600000000000001</v>
      </c>
      <c r="L14" s="113">
        <v>0.29599999999999999</v>
      </c>
      <c r="M14" s="113">
        <v>0.29599999999999999</v>
      </c>
      <c r="N14" s="113">
        <v>0.29599999999999999</v>
      </c>
      <c r="O14" s="113">
        <v>0.29599999999999999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0.27483024049879046</v>
      </c>
      <c r="D15" s="109">
        <f t="shared" si="0"/>
        <v>0.25727056611899701</v>
      </c>
      <c r="E15" s="109">
        <f t="shared" si="0"/>
        <v>0.25727056611899701</v>
      </c>
      <c r="F15" s="109">
        <f t="shared" si="0"/>
        <v>0.11196766805877817</v>
      </c>
      <c r="G15" s="109">
        <f t="shared" si="0"/>
        <v>0.11196766805877817</v>
      </c>
      <c r="H15" s="109">
        <f t="shared" si="0"/>
        <v>0.17856519599999998</v>
      </c>
      <c r="I15" s="109">
        <f t="shared" si="0"/>
        <v>0.17856519599999998</v>
      </c>
      <c r="J15" s="109">
        <f t="shared" si="0"/>
        <v>0.17856519599999998</v>
      </c>
      <c r="K15" s="109">
        <f t="shared" si="0"/>
        <v>0.17856519599999998</v>
      </c>
      <c r="L15" s="109">
        <f t="shared" si="0"/>
        <v>0.16213281599999999</v>
      </c>
      <c r="M15" s="109">
        <f t="shared" si="0"/>
        <v>0.16213281599999999</v>
      </c>
      <c r="N15" s="109">
        <f t="shared" si="0"/>
        <v>0.16213281599999999</v>
      </c>
      <c r="O15" s="109">
        <f t="shared" si="0"/>
        <v>0.16213281599999999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8.9131653308868408E-2</v>
      </c>
      <c r="D2" s="110">
        <v>4.6481210000000002E-2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0.10872288793325401</v>
      </c>
      <c r="D3" s="110">
        <v>9.4823169999999998E-2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0.72276312112808194</v>
      </c>
      <c r="D4" s="110">
        <v>0.61654100000000001</v>
      </c>
      <c r="E4" s="110">
        <v>0.45700779557228111</v>
      </c>
      <c r="F4" s="110">
        <v>0.19947975873947099</v>
      </c>
      <c r="G4" s="110">
        <v>0</v>
      </c>
    </row>
    <row r="5" spans="1:7" x14ac:dyDescent="0.25">
      <c r="B5" s="83" t="s">
        <v>122</v>
      </c>
      <c r="C5" s="109">
        <v>7.9382367432117504E-2</v>
      </c>
      <c r="D5" s="109">
        <v>0.24215456843376201</v>
      </c>
      <c r="E5" s="109">
        <f>1-SUM(E2:E4)</f>
        <v>0.54299220442771889</v>
      </c>
      <c r="F5" s="109">
        <f>1-SUM(F2:F4)</f>
        <v>0.80052024126052901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2022-02-27T23:08:09Z</dcterms:modified>
</cp:coreProperties>
</file>