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287652E-4876-45B7-97DA-142961808C88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<sst xmlns="http://schemas.openxmlformats.org/spreadsheetml/2006/main" count="2089" uniqueCount="341">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</sst>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67362.75244140625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0.777842483520508</v>
      </c>
    </row>
    <row r="11" spans="1:3" ht="15" customHeight="1" x14ac:dyDescent="0.25">
      <c r="B11" s="7" t="s">
        <v>11</v>
      </c>
      <c r="C11" s="38">
        <v>0.95400000000000007</v>
      </c>
    </row>
    <row r="12" spans="1:3" ht="15" customHeight="1" x14ac:dyDescent="0.25">
      <c r="B12" s="7" t="s">
        <v>12</v>
      </c>
      <c r="C12" s="38">
        <v>0.79200000000000004</v>
      </c>
    </row>
    <row r="13" spans="1:3" ht="15" customHeight="1" x14ac:dyDescent="0.25">
      <c r="B13" s="7" t="s">
        <v>13</v>
      </c>
      <c r="C13" s="38">
        <v>0.39600000000000002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9.9900000000000003E-2</v>
      </c>
    </row>
    <row r="24" spans="1:3" ht="15" customHeight="1" x14ac:dyDescent="0.25">
      <c r="B24" s="10" t="s">
        <v>22</v>
      </c>
      <c r="C24" s="39">
        <v>0.6048</v>
      </c>
    </row>
    <row r="25" spans="1:3" ht="15" customHeight="1" x14ac:dyDescent="0.25">
      <c r="B25" s="10" t="s">
        <v>23</v>
      </c>
      <c r="C25" s="39">
        <v>0.27869999999999989</v>
      </c>
    </row>
    <row r="26" spans="1:3" ht="15" customHeight="1" x14ac:dyDescent="0.25">
      <c r="B26" s="10" t="s">
        <v>24</v>
      </c>
      <c r="C26" s="39">
        <v>1.66E-2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10.1883111614382</v>
      </c>
    </row>
    <row r="38" spans="1:5" ht="15" customHeight="1" x14ac:dyDescent="0.25">
      <c r="B38" s="22" t="s">
        <v>34</v>
      </c>
      <c r="C38" s="37">
        <v>14.269959103193401</v>
      </c>
      <c r="D38" s="104"/>
      <c r="E38" s="105"/>
    </row>
    <row r="39" spans="1:5" ht="15" customHeight="1" x14ac:dyDescent="0.25">
      <c r="B39" s="22" t="s">
        <v>35</v>
      </c>
      <c r="C39" s="37">
        <v>16.0094232560321</v>
      </c>
      <c r="D39" s="104"/>
      <c r="E39" s="104"/>
    </row>
    <row r="40" spans="1:5" ht="15" customHeight="1" x14ac:dyDescent="0.25">
      <c r="B40" s="22" t="s">
        <v>36</v>
      </c>
      <c r="C40" s="106">
        <v>0.61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10.286326170000001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2.03143E-2</v>
      </c>
      <c r="D45" s="104"/>
    </row>
    <row r="46" spans="1:5" ht="15.75" customHeight="1" x14ac:dyDescent="0.25">
      <c r="B46" s="22" t="s">
        <v>41</v>
      </c>
      <c r="C46" s="39">
        <v>0.10530630000000001</v>
      </c>
      <c r="D46" s="104"/>
    </row>
    <row r="47" spans="1:5" ht="15.75" customHeight="1" x14ac:dyDescent="0.25">
      <c r="B47" s="22" t="s">
        <v>42</v>
      </c>
      <c r="C47" s="39">
        <v>0.18411469999999999</v>
      </c>
      <c r="D47" s="104"/>
      <c r="E47" s="105"/>
    </row>
    <row r="48" spans="1:5" ht="15" customHeight="1" x14ac:dyDescent="0.25">
      <c r="B48" s="22" t="s">
        <v>43</v>
      </c>
      <c r="C48" s="40">
        <v>0.69026470000000006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0.55043399999999998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5.0010632999999999E-2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43.717396986078107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44.834077734861673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190.0226088131827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5.4048141617554819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14.35913960398203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14.35913960398203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14.35913960398203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14.35913960398203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14.35913960398203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14.35913960398203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0.41542488627073471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4.4482358424844612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4.4482358424844612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0.9840000000000001</v>
      </c>
      <c r="C21" s="99">
        <v>0.95</v>
      </c>
      <c r="D21" s="100">
        <v>56.625848696237107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24.569538152769219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4.7648286502090178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0.24873453600000001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20.68706504341953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0.95504837712201096</v>
      </c>
      <c r="C29" s="99">
        <v>0.95</v>
      </c>
      <c r="D29" s="100">
        <v>80.983006519796163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0.43586457689828911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0.85083653245513768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2.6133364444192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0.16152697743265385</v>
      </c>
      <c r="C3" s="118">
        <f>frac_mam_1_5months * 2.6</f>
        <v>0.16152697743265385</v>
      </c>
      <c r="D3" s="118">
        <f>frac_mam_6_11months * 2.6</f>
        <v>0.19540884722875257</v>
      </c>
      <c r="E3" s="118">
        <f>frac_mam_12_23months * 2.6</f>
        <v>0.16192772409020947</v>
      </c>
      <c r="F3" s="118">
        <f>frac_mam_24_59months * 2.6</f>
        <v>8.8786553383986375E-2</v>
      </c>
    </row>
    <row r="4" spans="1:6" ht="15.75" customHeight="1" x14ac:dyDescent="0.25">
      <c r="A4" s="4" t="s">
        <v>205</v>
      </c>
      <c r="B4" s="118">
        <f>frac_sam_1month * 2.6</f>
        <v>0.11818829663407546</v>
      </c>
      <c r="C4" s="118">
        <f>frac_sam_1_5months * 2.6</f>
        <v>0.11818829663407546</v>
      </c>
      <c r="D4" s="118">
        <f>frac_sam_6_11months * 2.6</f>
        <v>0.11117918416731309</v>
      </c>
      <c r="E4" s="118">
        <f>frac_sam_12_23months * 2.6</f>
        <v>8.3837167174186142E-2</v>
      </c>
      <c r="F4" s="118">
        <f>frac_sam_24_59months * 2.6</f>
        <v>4.7825773302257339E-2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2E-3</v>
      </c>
      <c r="E2" s="51">
        <f>food_insecure</f>
        <v>2E-3</v>
      </c>
      <c r="F2" s="51">
        <f>food_insecure</f>
        <v>2E-3</v>
      </c>
      <c r="G2" s="51">
        <f>food_insecure</f>
        <v>2E-3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2E-3</v>
      </c>
      <c r="F5" s="51">
        <f>food_insecure</f>
        <v>2E-3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2E-3</v>
      </c>
      <c r="F8" s="51">
        <f>food_insecure</f>
        <v>2E-3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2E-3</v>
      </c>
      <c r="F9" s="51">
        <f>food_insecure</f>
        <v>2E-3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0.79200000000000004</v>
      </c>
      <c r="E10" s="51">
        <f>IF(ISBLANK(comm_deliv), frac_children_health_facility,1)</f>
        <v>0.79200000000000004</v>
      </c>
      <c r="F10" s="51">
        <f>IF(ISBLANK(comm_deliv), frac_children_health_facility,1)</f>
        <v>0.79200000000000004</v>
      </c>
      <c r="G10" s="51">
        <f>IF(ISBLANK(comm_deliv), frac_children_health_facility,1)</f>
        <v>0.79200000000000004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2E-3</v>
      </c>
      <c r="I15" s="51">
        <f>food_insecure</f>
        <v>2E-3</v>
      </c>
      <c r="J15" s="51">
        <f>food_insecure</f>
        <v>2E-3</v>
      </c>
      <c r="K15" s="51">
        <f>food_insecure</f>
        <v>2E-3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0.95400000000000007</v>
      </c>
      <c r="I18" s="51">
        <f>frac_PW_health_facility</f>
        <v>0.95400000000000007</v>
      </c>
      <c r="J18" s="51">
        <f>frac_PW_health_facility</f>
        <v>0.95400000000000007</v>
      </c>
      <c r="K18" s="51">
        <f>frac_PW_health_facility</f>
        <v>0.95400000000000007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0.39600000000000002</v>
      </c>
      <c r="M24" s="51">
        <f>famplan_unmet_need</f>
        <v>0.39600000000000002</v>
      </c>
      <c r="N24" s="51">
        <f>famplan_unmet_need</f>
        <v>0.39600000000000002</v>
      </c>
      <c r="O24" s="51">
        <f>famplan_unmet_need</f>
        <v>0.39600000000000002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0.10895048923187248</v>
      </c>
      <c r="M25" s="51">
        <f>(1-food_insecure)*(0.49)+food_insecure*(0.7)</f>
        <v>0.49042000000000002</v>
      </c>
      <c r="N25" s="51">
        <f>(1-food_insecure)*(0.49)+food_insecure*(0.7)</f>
        <v>0.49042000000000002</v>
      </c>
      <c r="O25" s="51">
        <f>(1-food_insecure)*(0.49)+food_insecure*(0.7)</f>
        <v>0.49042000000000002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4.6693066813659624E-2</v>
      </c>
      <c r="M26" s="51">
        <f>(1-food_insecure)*(0.21)+food_insecure*(0.3)</f>
        <v>0.21017999999999998</v>
      </c>
      <c r="N26" s="51">
        <f>(1-food_insecure)*(0.21)+food_insecure*(0.3)</f>
        <v>0.21017999999999998</v>
      </c>
      <c r="O26" s="51">
        <f>(1-food_insecure)*(0.21)+food_insecure*(0.3)</f>
        <v>0.21017999999999998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6.6513960433959907E-2</v>
      </c>
      <c r="M27" s="51">
        <f>(1-food_insecure)*(0.3)</f>
        <v>0.2994</v>
      </c>
      <c r="N27" s="51">
        <f>(1-food_insecure)*(0.3)</f>
        <v>0.2994</v>
      </c>
      <c r="O27" s="51">
        <f>(1-food_insecure)*(0.3)</f>
        <v>0.2994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0.777842483520508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32435.5416</v>
      </c>
      <c r="C2" s="107">
        <v>84000</v>
      </c>
      <c r="D2" s="107">
        <v>229000</v>
      </c>
      <c r="E2" s="107">
        <v>338000</v>
      </c>
      <c r="F2" s="107">
        <v>255000</v>
      </c>
      <c r="G2" s="108">
        <f t="shared" ref="G2:G16" si="0">C2+D2+E2+F2</f>
        <v>906000</v>
      </c>
      <c r="H2" s="108">
        <f t="shared" ref="H2:H40" si="1">(B2 + stillbirth*B2/(1000-stillbirth))/(1-abortion)</f>
        <v>37241.649756504303</v>
      </c>
      <c r="I2" s="108">
        <f t="shared" ref="I2:I40" si="2">G2-H2</f>
        <v>868758.35024349566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31678.700400000002</v>
      </c>
      <c r="C3" s="107">
        <v>85000</v>
      </c>
      <c r="D3" s="107">
        <v>216000</v>
      </c>
      <c r="E3" s="107">
        <v>338000</v>
      </c>
      <c r="F3" s="107">
        <v>260000</v>
      </c>
      <c r="G3" s="108">
        <f t="shared" si="0"/>
        <v>899000</v>
      </c>
      <c r="H3" s="108">
        <f t="shared" si="1"/>
        <v>36372.664270173089</v>
      </c>
      <c r="I3" s="108">
        <f t="shared" si="2"/>
        <v>862627.33572982694</v>
      </c>
    </row>
    <row r="4" spans="1:9" ht="15.75" customHeight="1" x14ac:dyDescent="0.25">
      <c r="A4" s="7">
        <f t="shared" si="3"/>
        <v>2023</v>
      </c>
      <c r="B4" s="43">
        <v>30926.596399999999</v>
      </c>
      <c r="C4" s="107">
        <v>87000</v>
      </c>
      <c r="D4" s="107">
        <v>204000</v>
      </c>
      <c r="E4" s="107">
        <v>336000</v>
      </c>
      <c r="F4" s="107">
        <v>267000</v>
      </c>
      <c r="G4" s="108">
        <f t="shared" si="0"/>
        <v>894000</v>
      </c>
      <c r="H4" s="108">
        <f t="shared" si="1"/>
        <v>35509.117914330331</v>
      </c>
      <c r="I4" s="108">
        <f t="shared" si="2"/>
        <v>858490.88208566967</v>
      </c>
    </row>
    <row r="5" spans="1:9" ht="15.75" customHeight="1" x14ac:dyDescent="0.25">
      <c r="A5" s="7">
        <f t="shared" si="3"/>
        <v>2024</v>
      </c>
      <c r="B5" s="43">
        <v>30170.527399999999</v>
      </c>
      <c r="C5" s="107">
        <v>89000</v>
      </c>
      <c r="D5" s="107">
        <v>194000</v>
      </c>
      <c r="E5" s="107">
        <v>330000</v>
      </c>
      <c r="F5" s="107">
        <v>274000</v>
      </c>
      <c r="G5" s="108">
        <f t="shared" si="0"/>
        <v>887000</v>
      </c>
      <c r="H5" s="108">
        <f t="shared" si="1"/>
        <v>34641.019048062277</v>
      </c>
      <c r="I5" s="108">
        <f t="shared" si="2"/>
        <v>852358.98095193773</v>
      </c>
    </row>
    <row r="6" spans="1:9" ht="15.75" customHeight="1" x14ac:dyDescent="0.25">
      <c r="A6" s="7">
        <f t="shared" si="3"/>
        <v>2025</v>
      </c>
      <c r="B6" s="43">
        <v>29411.040000000001</v>
      </c>
      <c r="C6" s="107">
        <v>90000</v>
      </c>
      <c r="D6" s="107">
        <v>185000</v>
      </c>
      <c r="E6" s="107">
        <v>322000</v>
      </c>
      <c r="F6" s="107">
        <v>282000</v>
      </c>
      <c r="G6" s="108">
        <f t="shared" si="0"/>
        <v>879000</v>
      </c>
      <c r="H6" s="108">
        <f t="shared" si="1"/>
        <v>33768.995263348348</v>
      </c>
      <c r="I6" s="108">
        <f t="shared" si="2"/>
        <v>845231.00473665167</v>
      </c>
    </row>
    <row r="7" spans="1:9" ht="15.75" customHeight="1" x14ac:dyDescent="0.25">
      <c r="A7" s="7">
        <f t="shared" si="3"/>
        <v>2026</v>
      </c>
      <c r="B7" s="43">
        <v>28891.2624</v>
      </c>
      <c r="C7" s="107">
        <v>92000</v>
      </c>
      <c r="D7" s="107">
        <v>179000</v>
      </c>
      <c r="E7" s="107">
        <v>308000</v>
      </c>
      <c r="F7" s="107">
        <v>292000</v>
      </c>
      <c r="G7" s="108">
        <f t="shared" si="0"/>
        <v>871000</v>
      </c>
      <c r="H7" s="108">
        <f t="shared" si="1"/>
        <v>33172.200069693361</v>
      </c>
      <c r="I7" s="108">
        <f t="shared" si="2"/>
        <v>837827.79993030662</v>
      </c>
    </row>
    <row r="8" spans="1:9" ht="15.75" customHeight="1" x14ac:dyDescent="0.25">
      <c r="A8" s="7">
        <f t="shared" si="3"/>
        <v>2027</v>
      </c>
      <c r="B8" s="43">
        <v>28366.7592</v>
      </c>
      <c r="C8" s="107">
        <v>93000</v>
      </c>
      <c r="D8" s="107">
        <v>175000</v>
      </c>
      <c r="E8" s="107">
        <v>293000</v>
      </c>
      <c r="F8" s="107">
        <v>302000</v>
      </c>
      <c r="G8" s="108">
        <f t="shared" si="0"/>
        <v>863000</v>
      </c>
      <c r="H8" s="108">
        <f t="shared" si="1"/>
        <v>32569.979064369818</v>
      </c>
      <c r="I8" s="108">
        <f t="shared" si="2"/>
        <v>830430.02093563019</v>
      </c>
    </row>
    <row r="9" spans="1:9" ht="15.75" customHeight="1" x14ac:dyDescent="0.25">
      <c r="A9" s="7">
        <f t="shared" si="3"/>
        <v>2028</v>
      </c>
      <c r="B9" s="43">
        <v>27846.050400000011</v>
      </c>
      <c r="C9" s="107">
        <v>93000</v>
      </c>
      <c r="D9" s="107">
        <v>173000</v>
      </c>
      <c r="E9" s="107">
        <v>275000</v>
      </c>
      <c r="F9" s="107">
        <v>313000</v>
      </c>
      <c r="G9" s="108">
        <f t="shared" si="0"/>
        <v>854000</v>
      </c>
      <c r="H9" s="108">
        <f t="shared" si="1"/>
        <v>31972.114690965016</v>
      </c>
      <c r="I9" s="108">
        <f t="shared" si="2"/>
        <v>822027.88530903496</v>
      </c>
    </row>
    <row r="10" spans="1:9" ht="15.75" customHeight="1" x14ac:dyDescent="0.25">
      <c r="A10" s="7">
        <f t="shared" si="3"/>
        <v>2029</v>
      </c>
      <c r="B10" s="43">
        <v>27312.98880000001</v>
      </c>
      <c r="C10" s="107">
        <v>93000</v>
      </c>
      <c r="D10" s="107">
        <v>171000</v>
      </c>
      <c r="E10" s="107">
        <v>257000</v>
      </c>
      <c r="F10" s="107">
        <v>322000</v>
      </c>
      <c r="G10" s="108">
        <f t="shared" si="0"/>
        <v>843000</v>
      </c>
      <c r="H10" s="108">
        <f t="shared" si="1"/>
        <v>31360.067152167583</v>
      </c>
      <c r="I10" s="108">
        <f t="shared" si="2"/>
        <v>811639.93284783245</v>
      </c>
    </row>
    <row r="11" spans="1:9" ht="15.75" customHeight="1" x14ac:dyDescent="0.25">
      <c r="A11" s="7">
        <f t="shared" si="3"/>
        <v>2030</v>
      </c>
      <c r="B11" s="43">
        <v>26776.205999999998</v>
      </c>
      <c r="C11" s="107">
        <v>92000</v>
      </c>
      <c r="D11" s="107">
        <v>171000</v>
      </c>
      <c r="E11" s="107">
        <v>240000</v>
      </c>
      <c r="F11" s="107">
        <v>328000</v>
      </c>
      <c r="G11" s="108">
        <f t="shared" si="0"/>
        <v>831000</v>
      </c>
      <c r="H11" s="108">
        <f t="shared" si="1"/>
        <v>30743.747027797712</v>
      </c>
      <c r="I11" s="108">
        <f t="shared" si="2"/>
        <v>800256.25297220226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0.15957447432679839</v>
      </c>
    </row>
    <row r="5" spans="1:8" ht="15.75" customHeight="1" x14ac:dyDescent="0.25">
      <c r="B5" s="13" t="s">
        <v>70</v>
      </c>
      <c r="C5" s="44">
        <v>3.1914893049169141E-2</v>
      </c>
    </row>
    <row r="6" spans="1:8" ht="15.75" customHeight="1" x14ac:dyDescent="0.25">
      <c r="B6" s="13" t="s">
        <v>71</v>
      </c>
      <c r="C6" s="44">
        <v>0.14893617362247261</v>
      </c>
    </row>
    <row r="7" spans="1:8" ht="15.75" customHeight="1" x14ac:dyDescent="0.25">
      <c r="B7" s="13" t="s">
        <v>72</v>
      </c>
      <c r="C7" s="44">
        <v>0.34042551374796293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0.2127659597150966</v>
      </c>
    </row>
    <row r="10" spans="1:8" ht="15.75" customHeight="1" x14ac:dyDescent="0.25">
      <c r="B10" s="13" t="s">
        <v>75</v>
      </c>
      <c r="C10" s="44">
        <v>0.1063829855385004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0.1889750408023349</v>
      </c>
      <c r="D15" s="44">
        <v>0.1889750408023349</v>
      </c>
      <c r="E15" s="44">
        <v>0.1889750408023349</v>
      </c>
      <c r="F15" s="44">
        <v>0.1889750408023349</v>
      </c>
    </row>
    <row r="16" spans="1:8" ht="15.75" customHeight="1" x14ac:dyDescent="0.25">
      <c r="B16" s="13" t="s">
        <v>83</v>
      </c>
      <c r="C16" s="44">
        <v>3.4476422077637611E-2</v>
      </c>
      <c r="D16" s="44">
        <v>3.4476422077637611E-2</v>
      </c>
      <c r="E16" s="44">
        <v>3.4476422077637611E-2</v>
      </c>
      <c r="F16" s="44">
        <v>3.4476422077637611E-2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8.4006428496188765E-2</v>
      </c>
      <c r="D20" s="44">
        <v>8.4006428496188765E-2</v>
      </c>
      <c r="E20" s="44">
        <v>8.4006428496188765E-2</v>
      </c>
      <c r="F20" s="44">
        <v>8.4006428496188765E-2</v>
      </c>
    </row>
    <row r="21" spans="1:8" ht="15.75" customHeight="1" x14ac:dyDescent="0.25">
      <c r="B21" s="13" t="s">
        <v>88</v>
      </c>
      <c r="C21" s="44">
        <v>0.1046849790861334</v>
      </c>
      <c r="D21" s="44">
        <v>0.1046849790861334</v>
      </c>
      <c r="E21" s="44">
        <v>0.1046849790861334</v>
      </c>
      <c r="F21" s="44">
        <v>0.1046849790861334</v>
      </c>
    </row>
    <row r="22" spans="1:8" ht="15.75" customHeight="1" x14ac:dyDescent="0.25">
      <c r="B22" s="13" t="s">
        <v>89</v>
      </c>
      <c r="C22" s="44">
        <v>0.58785712953770541</v>
      </c>
      <c r="D22" s="44">
        <v>0.58785712953770541</v>
      </c>
      <c r="E22" s="44">
        <v>0.58785712953770541</v>
      </c>
      <c r="F22" s="44">
        <v>0.58785712953770541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6.3877289000000004E-2</v>
      </c>
    </row>
    <row r="27" spans="1:8" ht="15.75" customHeight="1" x14ac:dyDescent="0.25">
      <c r="B27" s="13" t="s">
        <v>92</v>
      </c>
      <c r="C27" s="44">
        <v>0.18947355599999999</v>
      </c>
    </row>
    <row r="28" spans="1:8" ht="15.75" customHeight="1" x14ac:dyDescent="0.25">
      <c r="B28" s="13" t="s">
        <v>93</v>
      </c>
      <c r="C28" s="44">
        <v>0.10579783700000001</v>
      </c>
    </row>
    <row r="29" spans="1:8" ht="15.75" customHeight="1" x14ac:dyDescent="0.25">
      <c r="B29" s="13" t="s">
        <v>94</v>
      </c>
      <c r="C29" s="44">
        <v>0.116400988</v>
      </c>
    </row>
    <row r="30" spans="1:8" ht="15.75" customHeight="1" x14ac:dyDescent="0.25">
      <c r="B30" s="13" t="s">
        <v>95</v>
      </c>
      <c r="C30" s="44">
        <v>5.2355714999999997E-2</v>
      </c>
    </row>
    <row r="31" spans="1:8" ht="15.75" customHeight="1" x14ac:dyDescent="0.25">
      <c r="B31" s="13" t="s">
        <v>96</v>
      </c>
      <c r="C31" s="44">
        <v>0.15858112799999999</v>
      </c>
    </row>
    <row r="32" spans="1:8" ht="15.75" customHeight="1" x14ac:dyDescent="0.25">
      <c r="B32" s="13" t="s">
        <v>97</v>
      </c>
      <c r="C32" s="44">
        <v>7.0649206000000006E-2</v>
      </c>
    </row>
    <row r="33" spans="2:3" ht="15.75" customHeight="1" x14ac:dyDescent="0.25">
      <c r="B33" s="13" t="s">
        <v>98</v>
      </c>
      <c r="C33" s="44">
        <v>0.120208732</v>
      </c>
    </row>
    <row r="34" spans="2:3" ht="15.75" customHeight="1" x14ac:dyDescent="0.25">
      <c r="B34" s="13" t="s">
        <v>99</v>
      </c>
      <c r="C34" s="44">
        <v>0.122655549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0.44271398086223201</v>
      </c>
      <c r="D2" s="109">
        <f>IFERROR(1-_xlfn.NORM.DIST(_xlfn.NORM.INV(SUM(D4:D5), 0, 1) + 1, 0, 1, TRUE), "")</f>
        <v>0.44271398086223201</v>
      </c>
      <c r="E2" s="109">
        <f>IFERROR(1-_xlfn.NORM.DIST(_xlfn.NORM.INV(SUM(E4:E5), 0, 1) + 1, 0, 1, TRUE), "")</f>
        <v>0.34328145737735127</v>
      </c>
      <c r="F2" s="109">
        <f>IFERROR(1-_xlfn.NORM.DIST(_xlfn.NORM.INV(SUM(F4:F5), 0, 1) + 1, 0, 1, TRUE), "")</f>
        <v>0.17237054586040745</v>
      </c>
      <c r="G2" s="109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0.3612617333455781</v>
      </c>
      <c r="D3" s="109">
        <f>IFERROR(_xlfn.NORM.DIST(_xlfn.NORM.INV(SUM(D4:D5), 0, 1) + 1, 0, 1, TRUE) - SUM(D4:D5), "")</f>
        <v>0.3612617333455781</v>
      </c>
      <c r="E3" s="109">
        <f>IFERROR(_xlfn.NORM.DIST(_xlfn.NORM.INV(SUM(E4:E5), 0, 1) + 1, 0, 1, TRUE) - SUM(E4:E5), "")</f>
        <v>0.3812899614359907</v>
      </c>
      <c r="F3" s="109">
        <f>IFERROR(_xlfn.NORM.DIST(_xlfn.NORM.INV(SUM(F4:F5), 0, 1) + 1, 0, 1, TRUE) - SUM(F4:F5), "")</f>
        <v>0.34962436547079156</v>
      </c>
      <c r="G3" s="109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110">
        <v>0.112322704963234</v>
      </c>
      <c r="D4" s="110">
        <v>0.112322704963234</v>
      </c>
      <c r="E4" s="110">
        <v>0.166080500946093</v>
      </c>
      <c r="F4" s="110">
        <v>0.25655427004518899</v>
      </c>
      <c r="G4" s="110">
        <v>0.26512859806654798</v>
      </c>
    </row>
    <row r="5" spans="1:15" ht="15.75" customHeight="1" x14ac:dyDescent="0.25">
      <c r="B5" s="7" t="s">
        <v>105</v>
      </c>
      <c r="C5" s="110">
        <v>8.3701580828955902E-2</v>
      </c>
      <c r="D5" s="110">
        <v>8.3701580828955902E-2</v>
      </c>
      <c r="E5" s="110">
        <v>0.109348080240565</v>
      </c>
      <c r="F5" s="110">
        <v>0.22145081862361199</v>
      </c>
      <c r="G5" s="110">
        <v>0.23079617527443699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0.59463559811179068</v>
      </c>
      <c r="D8" s="109">
        <f>IFERROR(1-_xlfn.NORM.DIST(_xlfn.NORM.INV(SUM(D10:D11), 0, 1) + 1, 0, 1, TRUE), "")</f>
        <v>0.59463559811179068</v>
      </c>
      <c r="E8" s="109">
        <f>IFERROR(1-_xlfn.NORM.DIST(_xlfn.NORM.INV(SUM(E10:E11), 0, 1) + 1, 0, 1, TRUE), "")</f>
        <v>0.57356455818407126</v>
      </c>
      <c r="F8" s="109">
        <f>IFERROR(1-_xlfn.NORM.DIST(_xlfn.NORM.INV(SUM(F10:F11), 0, 1) + 1, 0, 1, TRUE), "")</f>
        <v>0.62300966941728453</v>
      </c>
      <c r="G8" s="109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0.29778160417023652</v>
      </c>
      <c r="D9" s="109">
        <f>IFERROR(_xlfn.NORM.DIST(_xlfn.NORM.INV(SUM(D10:D11), 0, 1) + 1, 0, 1, TRUE) - SUM(D10:D11), "")</f>
        <v>0.29778160417023652</v>
      </c>
      <c r="E9" s="109">
        <f>IFERROR(_xlfn.NORM.DIST(_xlfn.NORM.INV(SUM(E10:E11), 0, 1) + 1, 0, 1, TRUE) - SUM(E10:E11), "")</f>
        <v>0.30851696820205732</v>
      </c>
      <c r="F9" s="109">
        <f>IFERROR(_xlfn.NORM.DIST(_xlfn.NORM.INV(SUM(F10:F11), 0, 1) + 1, 0, 1, TRUE) - SUM(F10:F11), "")</f>
        <v>0.28246537240410174</v>
      </c>
      <c r="G9" s="109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110">
        <v>6.2125760551020703E-2</v>
      </c>
      <c r="D10" s="110">
        <v>6.2125760551020703E-2</v>
      </c>
      <c r="E10" s="110">
        <v>7.5157248934135598E-2</v>
      </c>
      <c r="F10" s="110">
        <v>6.2279893880849799E-2</v>
      </c>
      <c r="G10" s="110">
        <v>3.4148674378456298E-2</v>
      </c>
    </row>
    <row r="11" spans="1:15" ht="15.75" customHeight="1" x14ac:dyDescent="0.25">
      <c r="B11" s="7" t="s">
        <v>110</v>
      </c>
      <c r="C11" s="110">
        <v>4.5457037166952097E-2</v>
      </c>
      <c r="D11" s="110">
        <v>4.5457037166952097E-2</v>
      </c>
      <c r="E11" s="110">
        <v>4.2761224679735803E-2</v>
      </c>
      <c r="F11" s="110">
        <v>3.2245064297763901E-2</v>
      </c>
      <c r="G11" s="110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0.49655583125000002</v>
      </c>
      <c r="D14" s="112">
        <v>0.47001446794099999</v>
      </c>
      <c r="E14" s="112">
        <v>0.47001446794099999</v>
      </c>
      <c r="F14" s="112">
        <v>0.21084454282599999</v>
      </c>
      <c r="G14" s="112">
        <v>0.21084454282599999</v>
      </c>
      <c r="H14" s="113">
        <v>0.29299999999999998</v>
      </c>
      <c r="I14" s="113">
        <v>0.29299999999999998</v>
      </c>
      <c r="J14" s="113">
        <v>0.29299999999999998</v>
      </c>
      <c r="K14" s="113">
        <v>0.29299999999999998</v>
      </c>
      <c r="L14" s="113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0.27332121241826252</v>
      </c>
      <c r="D15" s="109">
        <f t="shared" si="0"/>
        <v>0.25871194364663636</v>
      </c>
      <c r="E15" s="109">
        <f t="shared" si="0"/>
        <v>0.25871194364663636</v>
      </c>
      <c r="F15" s="109">
        <f t="shared" si="0"/>
        <v>0.11605600508588647</v>
      </c>
      <c r="G15" s="109">
        <f t="shared" si="0"/>
        <v>0.11605600508588647</v>
      </c>
      <c r="H15" s="109">
        <f t="shared" si="0"/>
        <v>0.16127716199999997</v>
      </c>
      <c r="I15" s="109">
        <f t="shared" si="0"/>
        <v>0.16127716199999997</v>
      </c>
      <c r="J15" s="109">
        <f t="shared" si="0"/>
        <v>0.16127716199999997</v>
      </c>
      <c r="K15" s="109">
        <f t="shared" si="0"/>
        <v>0.16127716199999997</v>
      </c>
      <c r="L15" s="109">
        <f t="shared" si="0"/>
        <v>0.13760849999999999</v>
      </c>
      <c r="M15" s="109">
        <f t="shared" si="0"/>
        <v>0.13760849999999999</v>
      </c>
      <c r="N15" s="109">
        <f t="shared" si="0"/>
        <v>0.13760849999999999</v>
      </c>
      <c r="O15" s="109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0.70065552836136602</v>
      </c>
      <c r="D2" s="110">
        <v>0.47949795743589702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0.166770393475005</v>
      </c>
      <c r="D3" s="110">
        <v>0.18713821230769201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0.11331346789737499</v>
      </c>
      <c r="D4" s="110">
        <v>0.31432332743589703</v>
      </c>
      <c r="E4" s="110">
        <v>0.95904587324245594</v>
      </c>
      <c r="F4" s="110">
        <v>0.78975971424257396</v>
      </c>
      <c r="G4" s="110">
        <v>0</v>
      </c>
    </row>
    <row r="5" spans="1:7" x14ac:dyDescent="0.25">
      <c r="B5" s="83" t="s">
        <v>122</v>
      </c>
      <c r="C5" s="109">
        <v>1.9381586010509801E-2</v>
      </c>
      <c r="D5" s="109">
        <v>1.9040498354215101E-2</v>
      </c>
      <c r="E5" s="109">
        <f>1-SUM(E2:E4)</f>
        <v>4.0954126757544063E-2</v>
      </c>
      <c r="F5" s="109">
        <f>1-SUM(F2:F4)</f>
        <v>0.21024028575742604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2022-02-27T23:09:05Z</dcterms:modified>
</cp:coreProperties>
</file>