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BDCBF1A-59D6-4252-A163-1E35DF3399A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<sst xmlns="http://schemas.openxmlformats.org/spreadsheetml/2006/main" count="2089" uniqueCount="341">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</sst>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37035.955810546897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0.89240097045898392</v>
      </c>
    </row>
    <row r="11" spans="1:3" ht="15" customHeight="1" x14ac:dyDescent="0.25">
      <c r="B11" s="7" t="s">
        <v>11</v>
      </c>
      <c r="C11" s="38">
        <v>0.86599999999999999</v>
      </c>
    </row>
    <row r="12" spans="1:3" ht="15" customHeight="1" x14ac:dyDescent="0.25">
      <c r="B12" s="7" t="s">
        <v>12</v>
      </c>
      <c r="C12" s="38">
        <v>0.89400000000000002</v>
      </c>
    </row>
    <row r="13" spans="1:3" ht="15" customHeight="1" x14ac:dyDescent="0.25">
      <c r="B13" s="7" t="s">
        <v>13</v>
      </c>
      <c r="C13" s="38">
        <v>0.65900000000000003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3.6700000000000003E-2</v>
      </c>
    </row>
    <row r="24" spans="1:3" ht="15" customHeight="1" x14ac:dyDescent="0.25">
      <c r="B24" s="10" t="s">
        <v>22</v>
      </c>
      <c r="C24" s="39">
        <v>0.53120000000000001</v>
      </c>
    </row>
    <row r="25" spans="1:3" ht="15" customHeight="1" x14ac:dyDescent="0.25">
      <c r="B25" s="10" t="s">
        <v>23</v>
      </c>
      <c r="C25" s="39">
        <v>0.40350000000000003</v>
      </c>
    </row>
    <row r="26" spans="1:3" ht="15" customHeight="1" x14ac:dyDescent="0.25">
      <c r="B26" s="10" t="s">
        <v>24</v>
      </c>
      <c r="C26" s="39">
        <v>2.86E-2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1.30269341644374</v>
      </c>
    </row>
    <row r="38" spans="1:5" ht="15" customHeight="1" x14ac:dyDescent="0.25">
      <c r="B38" s="22" t="s">
        <v>34</v>
      </c>
      <c r="C38" s="37">
        <v>2.0397516103772699</v>
      </c>
      <c r="D38" s="104"/>
      <c r="E38" s="105"/>
    </row>
    <row r="39" spans="1:5" ht="15" customHeight="1" x14ac:dyDescent="0.25">
      <c r="B39" s="22" t="s">
        <v>35</v>
      </c>
      <c r="C39" s="37">
        <v>2.32534602782781</v>
      </c>
      <c r="D39" s="104"/>
      <c r="E39" s="104"/>
    </row>
    <row r="40" spans="1:5" ht="15" customHeight="1" x14ac:dyDescent="0.25">
      <c r="B40" s="22" t="s">
        <v>36</v>
      </c>
      <c r="C40" s="106">
        <v>0.06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3.5746903539999999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0.62463999999999997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5.4530763999999898E-2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0.72988272117618491</v>
      </c>
      <c r="C2" s="99">
        <v>0.95</v>
      </c>
      <c r="D2" s="100">
        <v>76.430830296277207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40.292575813137638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702.89347992688124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6.6292215715502589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0.22617385687432801</v>
      </c>
      <c r="C10" s="99">
        <v>0.95</v>
      </c>
      <c r="D10" s="100">
        <v>13.42487525693355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0.22617385687432801</v>
      </c>
      <c r="C11" s="99">
        <v>0.95</v>
      </c>
      <c r="D11" s="100">
        <v>13.42487525693355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0.22617385687432801</v>
      </c>
      <c r="C12" s="99">
        <v>0.95</v>
      </c>
      <c r="D12" s="100">
        <v>13.42487525693355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0.22617385687432801</v>
      </c>
      <c r="C13" s="99">
        <v>0.95</v>
      </c>
      <c r="D13" s="100">
        <v>13.42487525693355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0.22617385687432801</v>
      </c>
      <c r="C14" s="99">
        <v>0.95</v>
      </c>
      <c r="D14" s="100">
        <v>13.42487525693355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0.22617385687432801</v>
      </c>
      <c r="C15" s="99">
        <v>0.95</v>
      </c>
      <c r="D15" s="100">
        <v>13.42487525693355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1.131641056828899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16.11738326300533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16.11738326300533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0.98607889999999998</v>
      </c>
      <c r="C21" s="99">
        <v>0.95</v>
      </c>
      <c r="D21" s="100">
        <v>70.114008769456447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23.383432158561249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4.5372725454372071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0.2492600382631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0.17640148089952101</v>
      </c>
      <c r="C27" s="99">
        <v>0.95</v>
      </c>
      <c r="D27" s="100">
        <v>18.854821117415401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0.9777387829326899</v>
      </c>
      <c r="C29" s="99">
        <v>0.95</v>
      </c>
      <c r="D29" s="100">
        <v>155.6465054085146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1.36088480804361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1.41739738E-2</v>
      </c>
      <c r="C32" s="99">
        <v>0.95</v>
      </c>
      <c r="D32" s="100">
        <v>2.472250321876178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0.21345476806163799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2.134910144430378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0.84879424812536697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0.2067890604</v>
      </c>
      <c r="C3" s="118">
        <f>frac_mam_1_5months * 2.6</f>
        <v>0.2067890604</v>
      </c>
      <c r="D3" s="118">
        <f>frac_mam_6_11months * 2.6</f>
        <v>9.4452256599999992E-2</v>
      </c>
      <c r="E3" s="118">
        <f>frac_mam_12_23months * 2.6</f>
        <v>0</v>
      </c>
      <c r="F3" s="118">
        <f>frac_mam_24_59months * 2.6</f>
        <v>2.6917261800000002E-2</v>
      </c>
    </row>
    <row r="4" spans="1:6" ht="15.75" customHeight="1" x14ac:dyDescent="0.25">
      <c r="A4" s="4" t="s">
        <v>205</v>
      </c>
      <c r="B4" s="118">
        <f>frac_sam_1month * 2.6</f>
        <v>4.02068316E-2</v>
      </c>
      <c r="C4" s="118">
        <f>frac_sam_1_5months * 2.6</f>
        <v>4.02068316E-2</v>
      </c>
      <c r="D4" s="118">
        <f>frac_sam_6_11months * 2.6</f>
        <v>0</v>
      </c>
      <c r="E4" s="118">
        <f>frac_sam_12_23months * 2.6</f>
        <v>2.3977090539999999E-2</v>
      </c>
      <c r="F4" s="118">
        <f>frac_sam_24_59months * 2.6</f>
        <v>1.0915497060000001E-2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0.89400000000000002</v>
      </c>
      <c r="E10" s="51">
        <f>IF(ISBLANK(comm_deliv), frac_children_health_facility,1)</f>
        <v>0.89400000000000002</v>
      </c>
      <c r="F10" s="51">
        <f>IF(ISBLANK(comm_deliv), frac_children_health_facility,1)</f>
        <v>0.89400000000000002</v>
      </c>
      <c r="G10" s="51">
        <f>IF(ISBLANK(comm_deliv), frac_children_health_facility,1)</f>
        <v>0.89400000000000002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0.86599999999999999</v>
      </c>
      <c r="I18" s="51">
        <f>frac_PW_health_facility</f>
        <v>0.86599999999999999</v>
      </c>
      <c r="J18" s="51">
        <f>frac_PW_health_facility</f>
        <v>0.86599999999999999</v>
      </c>
      <c r="K18" s="51">
        <f>frac_PW_health_facility</f>
        <v>0.86599999999999999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0.65900000000000003</v>
      </c>
      <c r="M24" s="51">
        <f>famplan_unmet_need</f>
        <v>0.65900000000000003</v>
      </c>
      <c r="N24" s="51">
        <f>famplan_unmet_need</f>
        <v>0.65900000000000003</v>
      </c>
      <c r="O24" s="51">
        <f>famplan_unmet_need</f>
        <v>0.65900000000000003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5.3107653010559308E-2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2.2760422718811131E-2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3.1730953811645639E-2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0.89240097045898392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6695.9544000000014</v>
      </c>
      <c r="C2" s="107">
        <v>18000</v>
      </c>
      <c r="D2" s="107">
        <v>39000</v>
      </c>
      <c r="E2" s="107">
        <v>42000</v>
      </c>
      <c r="F2" s="107">
        <v>43000</v>
      </c>
      <c r="G2" s="108">
        <f t="shared" ref="G2:G16" si="0">C2+D2+E2+F2</f>
        <v>142000</v>
      </c>
      <c r="H2" s="108">
        <f t="shared" ref="H2:H40" si="1">(B2 + stillbirth*B2/(1000-stillbirth))/(1-abortion)</f>
        <v>7636.3366297995344</v>
      </c>
      <c r="I2" s="108">
        <f t="shared" ref="I2:I40" si="2">G2-H2</f>
        <v>134363.66337020046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6637.6107999999986</v>
      </c>
      <c r="C3" s="107">
        <v>19000</v>
      </c>
      <c r="D3" s="107">
        <v>39000</v>
      </c>
      <c r="E3" s="107">
        <v>42000</v>
      </c>
      <c r="F3" s="107">
        <v>43000</v>
      </c>
      <c r="G3" s="108">
        <f t="shared" si="0"/>
        <v>143000</v>
      </c>
      <c r="H3" s="108">
        <f t="shared" si="1"/>
        <v>7569.7992337571723</v>
      </c>
      <c r="I3" s="108">
        <f t="shared" si="2"/>
        <v>135430.20076624284</v>
      </c>
    </row>
    <row r="4" spans="1:9" ht="15.75" customHeight="1" x14ac:dyDescent="0.25">
      <c r="A4" s="7">
        <f t="shared" si="3"/>
        <v>2023</v>
      </c>
      <c r="B4" s="43">
        <v>6568.6896000000006</v>
      </c>
      <c r="C4" s="107">
        <v>19000</v>
      </c>
      <c r="D4" s="107">
        <v>39000</v>
      </c>
      <c r="E4" s="107">
        <v>41000</v>
      </c>
      <c r="F4" s="107">
        <v>43000</v>
      </c>
      <c r="G4" s="108">
        <f t="shared" si="0"/>
        <v>142000</v>
      </c>
      <c r="H4" s="108">
        <f t="shared" si="1"/>
        <v>7491.1987157892299</v>
      </c>
      <c r="I4" s="108">
        <f t="shared" si="2"/>
        <v>134508.80128421076</v>
      </c>
    </row>
    <row r="5" spans="1:9" ht="15.75" customHeight="1" x14ac:dyDescent="0.25">
      <c r="A5" s="7">
        <f t="shared" si="3"/>
        <v>2024</v>
      </c>
      <c r="B5" s="43">
        <v>6510.439800000001</v>
      </c>
      <c r="C5" s="107">
        <v>19000</v>
      </c>
      <c r="D5" s="107">
        <v>39000</v>
      </c>
      <c r="E5" s="107">
        <v>41000</v>
      </c>
      <c r="F5" s="107">
        <v>43000</v>
      </c>
      <c r="G5" s="108">
        <f t="shared" si="0"/>
        <v>142000</v>
      </c>
      <c r="H5" s="108">
        <f t="shared" si="1"/>
        <v>7424.7682930524061</v>
      </c>
      <c r="I5" s="108">
        <f t="shared" si="2"/>
        <v>134575.23170694758</v>
      </c>
    </row>
    <row r="6" spans="1:9" ht="15.75" customHeight="1" x14ac:dyDescent="0.25">
      <c r="A6" s="7">
        <f t="shared" si="3"/>
        <v>2025</v>
      </c>
      <c r="B6" s="43">
        <v>6452.19</v>
      </c>
      <c r="C6" s="107">
        <v>19000</v>
      </c>
      <c r="D6" s="107">
        <v>37000</v>
      </c>
      <c r="E6" s="107">
        <v>40000</v>
      </c>
      <c r="F6" s="107">
        <v>43000</v>
      </c>
      <c r="G6" s="108">
        <f t="shared" si="0"/>
        <v>139000</v>
      </c>
      <c r="H6" s="108">
        <f t="shared" si="1"/>
        <v>7358.3378703155804</v>
      </c>
      <c r="I6" s="108">
        <f t="shared" si="2"/>
        <v>131641.66212968441</v>
      </c>
    </row>
    <row r="7" spans="1:9" ht="15.75" customHeight="1" x14ac:dyDescent="0.25">
      <c r="A7" s="7">
        <f t="shared" si="3"/>
        <v>2026</v>
      </c>
      <c r="B7" s="43">
        <v>6398.7719999999999</v>
      </c>
      <c r="C7" s="107">
        <v>18000</v>
      </c>
      <c r="D7" s="107">
        <v>37000</v>
      </c>
      <c r="E7" s="107">
        <v>40000</v>
      </c>
      <c r="F7" s="107">
        <v>43000</v>
      </c>
      <c r="G7" s="108">
        <f t="shared" si="0"/>
        <v>138000</v>
      </c>
      <c r="H7" s="108">
        <f t="shared" si="1"/>
        <v>7297.417827298168</v>
      </c>
      <c r="I7" s="108">
        <f t="shared" si="2"/>
        <v>130702.58217270183</v>
      </c>
    </row>
    <row r="8" spans="1:9" ht="15.75" customHeight="1" x14ac:dyDescent="0.25">
      <c r="A8" s="7">
        <f t="shared" si="3"/>
        <v>2027</v>
      </c>
      <c r="B8" s="43">
        <v>6355.7440000000006</v>
      </c>
      <c r="C8" s="107">
        <v>18000</v>
      </c>
      <c r="D8" s="107">
        <v>37000</v>
      </c>
      <c r="E8" s="107">
        <v>40000</v>
      </c>
      <c r="F8" s="107">
        <v>44000</v>
      </c>
      <c r="G8" s="108">
        <f t="shared" si="0"/>
        <v>139000</v>
      </c>
      <c r="H8" s="108">
        <f t="shared" si="1"/>
        <v>7248.3469595952756</v>
      </c>
      <c r="I8" s="108">
        <f t="shared" si="2"/>
        <v>131751.65304040472</v>
      </c>
    </row>
    <row r="9" spans="1:9" ht="15.75" customHeight="1" x14ac:dyDescent="0.25">
      <c r="A9" s="7">
        <f t="shared" si="3"/>
        <v>2028</v>
      </c>
      <c r="B9" s="43">
        <v>6302.5342000000001</v>
      </c>
      <c r="C9" s="107">
        <v>18000</v>
      </c>
      <c r="D9" s="107">
        <v>37000</v>
      </c>
      <c r="E9" s="107">
        <v>40000</v>
      </c>
      <c r="F9" s="107">
        <v>43000</v>
      </c>
      <c r="G9" s="108">
        <f t="shared" si="0"/>
        <v>138000</v>
      </c>
      <c r="H9" s="108">
        <f t="shared" si="1"/>
        <v>7187.6643562602949</v>
      </c>
      <c r="I9" s="108">
        <f t="shared" si="2"/>
        <v>130812.3356437397</v>
      </c>
    </row>
    <row r="10" spans="1:9" ht="15.75" customHeight="1" x14ac:dyDescent="0.25">
      <c r="A10" s="7">
        <f t="shared" si="3"/>
        <v>2029</v>
      </c>
      <c r="B10" s="43">
        <v>6249.4632000000001</v>
      </c>
      <c r="C10" s="107">
        <v>18000</v>
      </c>
      <c r="D10" s="107">
        <v>36000</v>
      </c>
      <c r="E10" s="107">
        <v>40000</v>
      </c>
      <c r="F10" s="107">
        <v>42000</v>
      </c>
      <c r="G10" s="108">
        <f t="shared" si="0"/>
        <v>136000</v>
      </c>
      <c r="H10" s="108">
        <f t="shared" si="1"/>
        <v>7127.1400460469386</v>
      </c>
      <c r="I10" s="108">
        <f t="shared" si="2"/>
        <v>128872.85995395306</v>
      </c>
    </row>
    <row r="11" spans="1:9" ht="15.75" customHeight="1" x14ac:dyDescent="0.25">
      <c r="A11" s="7">
        <f t="shared" si="3"/>
        <v>2030</v>
      </c>
      <c r="B11" s="43">
        <v>6196.5309999999999</v>
      </c>
      <c r="C11" s="107">
        <v>18000</v>
      </c>
      <c r="D11" s="107">
        <v>36000</v>
      </c>
      <c r="E11" s="107">
        <v>39000</v>
      </c>
      <c r="F11" s="107">
        <v>42000</v>
      </c>
      <c r="G11" s="108">
        <f t="shared" si="0"/>
        <v>135000</v>
      </c>
      <c r="H11" s="108">
        <f t="shared" si="1"/>
        <v>7066.7740289552039</v>
      </c>
      <c r="I11" s="108">
        <f t="shared" si="2"/>
        <v>127933.2259710448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3.4692830714039037E-2</v>
      </c>
    </row>
    <row r="5" spans="1:8" ht="15.75" customHeight="1" x14ac:dyDescent="0.25">
      <c r="B5" s="13" t="s">
        <v>70</v>
      </c>
      <c r="C5" s="44">
        <v>2.723151130324708E-2</v>
      </c>
    </row>
    <row r="6" spans="1:8" ht="15.75" customHeight="1" x14ac:dyDescent="0.25">
      <c r="B6" s="13" t="s">
        <v>71</v>
      </c>
      <c r="C6" s="44">
        <v>0.48729164784512352</v>
      </c>
    </row>
    <row r="7" spans="1:8" ht="15.75" customHeight="1" x14ac:dyDescent="0.25">
      <c r="B7" s="13" t="s">
        <v>72</v>
      </c>
      <c r="C7" s="44">
        <v>0.36385265265342698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7.7604710544111083E-2</v>
      </c>
    </row>
    <row r="10" spans="1:8" ht="15.75" customHeight="1" x14ac:dyDescent="0.25">
      <c r="B10" s="13" t="s">
        <v>75</v>
      </c>
      <c r="C10" s="44">
        <v>9.3266469400522314E-3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5.8897618956914123E-2</v>
      </c>
      <c r="D15" s="44">
        <v>5.8897618956914123E-2</v>
      </c>
      <c r="E15" s="44">
        <v>5.8897618956914123E-2</v>
      </c>
      <c r="F15" s="44">
        <v>5.8897618956914123E-2</v>
      </c>
    </row>
    <row r="16" spans="1:8" ht="15.75" customHeight="1" x14ac:dyDescent="0.25">
      <c r="B16" s="13" t="s">
        <v>83</v>
      </c>
      <c r="C16" s="44">
        <v>3.0310114229579181E-2</v>
      </c>
      <c r="D16" s="44">
        <v>3.0310114229579181E-2</v>
      </c>
      <c r="E16" s="44">
        <v>3.0310114229579181E-2</v>
      </c>
      <c r="F16" s="44">
        <v>3.0310114229579181E-2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7.48161696518913E-3</v>
      </c>
      <c r="D20" s="44">
        <v>7.48161696518913E-3</v>
      </c>
      <c r="E20" s="44">
        <v>7.48161696518913E-3</v>
      </c>
      <c r="F20" s="44">
        <v>7.48161696518913E-3</v>
      </c>
    </row>
    <row r="21" spans="1:8" ht="15.75" customHeight="1" x14ac:dyDescent="0.25">
      <c r="B21" s="13" t="s">
        <v>88</v>
      </c>
      <c r="C21" s="44">
        <v>5.3685921005024777E-2</v>
      </c>
      <c r="D21" s="44">
        <v>5.3685921005024777E-2</v>
      </c>
      <c r="E21" s="44">
        <v>5.3685921005024777E-2</v>
      </c>
      <c r="F21" s="44">
        <v>5.3685921005024777E-2</v>
      </c>
    </row>
    <row r="22" spans="1:8" ht="15.75" customHeight="1" x14ac:dyDescent="0.25">
      <c r="B22" s="13" t="s">
        <v>89</v>
      </c>
      <c r="C22" s="44">
        <v>0.84962472884329276</v>
      </c>
      <c r="D22" s="44">
        <v>0.84962472884329276</v>
      </c>
      <c r="E22" s="44">
        <v>0.84962472884329276</v>
      </c>
      <c r="F22" s="44">
        <v>0.84962472884329276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4.1039101000000001E-2</v>
      </c>
    </row>
    <row r="27" spans="1:8" ht="15.75" customHeight="1" x14ac:dyDescent="0.25">
      <c r="B27" s="13" t="s">
        <v>92</v>
      </c>
      <c r="C27" s="44">
        <v>0.311955555</v>
      </c>
    </row>
    <row r="28" spans="1:8" ht="15.75" customHeight="1" x14ac:dyDescent="0.25">
      <c r="B28" s="13" t="s">
        <v>93</v>
      </c>
      <c r="C28" s="44">
        <v>7.1433338999999998E-2</v>
      </c>
    </row>
    <row r="29" spans="1:8" ht="15.75" customHeight="1" x14ac:dyDescent="0.25">
      <c r="B29" s="13" t="s">
        <v>94</v>
      </c>
      <c r="C29" s="44">
        <v>8.7817816000000007E-2</v>
      </c>
    </row>
    <row r="30" spans="1:8" ht="15.75" customHeight="1" x14ac:dyDescent="0.25">
      <c r="B30" s="13" t="s">
        <v>95</v>
      </c>
      <c r="C30" s="44">
        <v>4.5304205E-2</v>
      </c>
    </row>
    <row r="31" spans="1:8" ht="15.75" customHeight="1" x14ac:dyDescent="0.25">
      <c r="B31" s="13" t="s">
        <v>96</v>
      </c>
      <c r="C31" s="44">
        <v>6.0519333000000002E-2</v>
      </c>
    </row>
    <row r="32" spans="1:8" ht="15.75" customHeight="1" x14ac:dyDescent="0.25">
      <c r="B32" s="13" t="s">
        <v>97</v>
      </c>
      <c r="C32" s="44">
        <v>0.111584815</v>
      </c>
    </row>
    <row r="33" spans="2:3" ht="15.75" customHeight="1" x14ac:dyDescent="0.25">
      <c r="B33" s="13" t="s">
        <v>98</v>
      </c>
      <c r="C33" s="44">
        <v>0.13530931600000001</v>
      </c>
    </row>
    <row r="34" spans="2:3" ht="15.75" customHeight="1" x14ac:dyDescent="0.25">
      <c r="B34" s="13" t="s">
        <v>99</v>
      </c>
      <c r="C34" s="44">
        <v>0.13503651999999999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0.73379741337496907</v>
      </c>
      <c r="D2" s="109">
        <f>IFERROR(1-_xlfn.NORM.DIST(_xlfn.NORM.INV(SUM(D4:D5), 0, 1) + 1, 0, 1, TRUE), "")</f>
        <v>0.73379741337496907</v>
      </c>
      <c r="E2" s="109">
        <f>IFERROR(1-_xlfn.NORM.DIST(_xlfn.NORM.INV(SUM(E4:E5), 0, 1) + 1, 0, 1, TRUE), "")</f>
        <v>0.84971383955773083</v>
      </c>
      <c r="F2" s="109">
        <f>IFERROR(1-_xlfn.NORM.DIST(_xlfn.NORM.INV(SUM(F4:F5), 0, 1) + 1, 0, 1, TRUE), "")</f>
        <v>0.51602502879157464</v>
      </c>
      <c r="G2" s="109">
        <f>IFERROR(1-_xlfn.NORM.DIST(_xlfn.NORM.INV(SUM(G4:G5), 0, 1) + 1, 0, 1, TRUE), "")</f>
        <v>0.70998903065232866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0.21405081562503092</v>
      </c>
      <c r="D3" s="109">
        <f>IFERROR(_xlfn.NORM.DIST(_xlfn.NORM.INV(SUM(D4:D5), 0, 1) + 1, 0, 1, TRUE) - SUM(D4:D5), "")</f>
        <v>0.21405081562503092</v>
      </c>
      <c r="E3" s="109">
        <f>IFERROR(_xlfn.NORM.DIST(_xlfn.NORM.INV(SUM(E4:E5), 0, 1) + 1, 0, 1, TRUE) - SUM(E4:E5), "")</f>
        <v>0.12937112834226919</v>
      </c>
      <c r="F3" s="109">
        <f>IFERROR(_xlfn.NORM.DIST(_xlfn.NORM.INV(SUM(F4:F5), 0, 1) + 1, 0, 1, TRUE) - SUM(F4:F5), "")</f>
        <v>0.33484673720842528</v>
      </c>
      <c r="G3" s="109">
        <f>IFERROR(_xlfn.NORM.DIST(_xlfn.NORM.INV(SUM(G4:G5), 0, 1) + 1, 0, 1, TRUE) - SUM(G4:G5), "")</f>
        <v>0.22984151804767133</v>
      </c>
    </row>
    <row r="4" spans="1:15" ht="15.75" customHeight="1" x14ac:dyDescent="0.25">
      <c r="B4" s="7" t="s">
        <v>104</v>
      </c>
      <c r="C4" s="110">
        <v>2.8926113E-2</v>
      </c>
      <c r="D4" s="110">
        <v>2.8926113E-2</v>
      </c>
      <c r="E4" s="110">
        <v>4.0536401000000003E-3</v>
      </c>
      <c r="F4" s="110">
        <v>2.2028604E-2</v>
      </c>
      <c r="G4" s="110">
        <v>5.1829629000000002E-2</v>
      </c>
    </row>
    <row r="5" spans="1:15" ht="15.75" customHeight="1" x14ac:dyDescent="0.25">
      <c r="B5" s="7" t="s">
        <v>105</v>
      </c>
      <c r="C5" s="110">
        <v>2.3225658E-2</v>
      </c>
      <c r="D5" s="110">
        <v>2.3225658E-2</v>
      </c>
      <c r="E5" s="110">
        <v>1.6861391999999999E-2</v>
      </c>
      <c r="F5" s="110">
        <v>0.12709962999999999</v>
      </c>
      <c r="G5" s="110">
        <v>8.3398223000000007E-3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0.62194324952311775</v>
      </c>
      <c r="D8" s="109">
        <f>IFERROR(1-_xlfn.NORM.DIST(_xlfn.NORM.INV(SUM(D10:D11), 0, 1) + 1, 0, 1, TRUE), "")</f>
        <v>0.62194324952311775</v>
      </c>
      <c r="E8" s="109">
        <f>IFERROR(1-_xlfn.NORM.DIST(_xlfn.NORM.INV(SUM(E10:E11), 0, 1) + 1, 0, 1, TRUE), "")</f>
        <v>0.7866898132412119</v>
      </c>
      <c r="F8" s="109">
        <f>IFERROR(1-_xlfn.NORM.DIST(_xlfn.NORM.INV(SUM(F10:F11), 0, 1) + 1, 0, 1, TRUE), "")</f>
        <v>0.91254322146425981</v>
      </c>
      <c r="G8" s="109">
        <f>IFERROR(1-_xlfn.NORM.DIST(_xlfn.NORM.INV(SUM(G10:G11), 0, 1) + 1, 0, 1, TRUE), "")</f>
        <v>0.88141707117627788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0.28305833047688223</v>
      </c>
      <c r="D9" s="109">
        <f>IFERROR(_xlfn.NORM.DIST(_xlfn.NORM.INV(SUM(D10:D11), 0, 1) + 1, 0, 1, TRUE) - SUM(D10:D11), "")</f>
        <v>0.28305833047688223</v>
      </c>
      <c r="E9" s="109">
        <f>IFERROR(_xlfn.NORM.DIST(_xlfn.NORM.INV(SUM(E10:E11), 0, 1) + 1, 0, 1, TRUE) - SUM(E10:E11), "")</f>
        <v>0.17698239575878813</v>
      </c>
      <c r="F9" s="109">
        <f>IFERROR(_xlfn.NORM.DIST(_xlfn.NORM.INV(SUM(F10:F11), 0, 1) + 1, 0, 1, TRUE) - SUM(F10:F11), "")</f>
        <v>7.8234820635740165E-2</v>
      </c>
      <c r="G9" s="109">
        <f>IFERROR(_xlfn.NORM.DIST(_xlfn.NORM.INV(SUM(G10:G11), 0, 1) + 1, 0, 1, TRUE) - SUM(G10:G11), "")</f>
        <v>0.1040318677237221</v>
      </c>
    </row>
    <row r="10" spans="1:15" ht="15.75" customHeight="1" x14ac:dyDescent="0.25">
      <c r="B10" s="7" t="s">
        <v>109</v>
      </c>
      <c r="C10" s="110">
        <v>7.9534253999999999E-2</v>
      </c>
      <c r="D10" s="110">
        <v>7.9534253999999999E-2</v>
      </c>
      <c r="E10" s="110">
        <v>3.6327790999999998E-2</v>
      </c>
      <c r="F10" s="110">
        <v>0</v>
      </c>
      <c r="G10" s="110">
        <v>1.0352793000000001E-2</v>
      </c>
    </row>
    <row r="11" spans="1:15" ht="15.75" customHeight="1" x14ac:dyDescent="0.25">
      <c r="B11" s="7" t="s">
        <v>110</v>
      </c>
      <c r="C11" s="110">
        <v>1.5464166E-2</v>
      </c>
      <c r="D11" s="110">
        <v>1.5464166E-2</v>
      </c>
      <c r="E11" s="110">
        <v>0</v>
      </c>
      <c r="F11" s="110">
        <v>9.2219578999999993E-3</v>
      </c>
      <c r="G11" s="110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0.38283535024999998</v>
      </c>
      <c r="D14" s="112">
        <v>0.38541007546400002</v>
      </c>
      <c r="E14" s="112">
        <v>0.38541007546400002</v>
      </c>
      <c r="F14" s="112">
        <v>0.17029895451300001</v>
      </c>
      <c r="G14" s="112">
        <v>0.17029895451300001</v>
      </c>
      <c r="H14" s="113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113">
        <v>0.251</v>
      </c>
      <c r="M14" s="113">
        <v>0.251</v>
      </c>
      <c r="N14" s="113">
        <v>0.251</v>
      </c>
      <c r="O14" s="113">
        <v>0.251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0.23913427318015998</v>
      </c>
      <c r="D15" s="109">
        <f t="shared" si="0"/>
        <v>0.24074254953783297</v>
      </c>
      <c r="E15" s="109">
        <f t="shared" si="0"/>
        <v>0.24074254953783297</v>
      </c>
      <c r="F15" s="109">
        <f t="shared" si="0"/>
        <v>0.10637553894700032</v>
      </c>
      <c r="G15" s="109">
        <f t="shared" si="0"/>
        <v>0.10637553894700032</v>
      </c>
      <c r="H15" s="109">
        <f t="shared" si="0"/>
        <v>0.16990208000000001</v>
      </c>
      <c r="I15" s="109">
        <f t="shared" si="0"/>
        <v>0.16990208000000001</v>
      </c>
      <c r="J15" s="109">
        <f t="shared" si="0"/>
        <v>0.16990208000000001</v>
      </c>
      <c r="K15" s="109">
        <f t="shared" si="0"/>
        <v>0.16990208000000001</v>
      </c>
      <c r="L15" s="109">
        <f t="shared" si="0"/>
        <v>0.15678464</v>
      </c>
      <c r="M15" s="109">
        <f t="shared" si="0"/>
        <v>0.15678464</v>
      </c>
      <c r="N15" s="109">
        <f t="shared" si="0"/>
        <v>0.15678464</v>
      </c>
      <c r="O15" s="109">
        <f t="shared" si="0"/>
        <v>0.15678464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0.31399870000000002</v>
      </c>
      <c r="D2" s="110">
        <v>0.17159460000000001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5.1355570000000003E-2</v>
      </c>
      <c r="D3" s="110">
        <v>0.1553949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0.4142324</v>
      </c>
      <c r="D4" s="110">
        <v>0.40510950000000001</v>
      </c>
      <c r="E4" s="110">
        <v>0.44936838746070901</v>
      </c>
      <c r="F4" s="110">
        <v>0.146428138017654</v>
      </c>
      <c r="G4" s="110">
        <v>0</v>
      </c>
    </row>
    <row r="5" spans="1:7" x14ac:dyDescent="0.25">
      <c r="B5" s="83" t="s">
        <v>122</v>
      </c>
      <c r="C5" s="109">
        <v>0.22041330000000001</v>
      </c>
      <c r="D5" s="109">
        <v>0.2679011</v>
      </c>
      <c r="E5" s="109">
        <f>1-SUM(E2:E4)</f>
        <v>0.55063161253929094</v>
      </c>
      <c r="F5" s="109">
        <f>1-SUM(F2:F4)</f>
        <v>0.85357186198234603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2022-02-27T23:09:08Z</dcterms:modified>
</cp:coreProperties>
</file>