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22D447E-D773-4A1C-94D2-71E69099EFF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<sst xmlns="http://schemas.openxmlformats.org/spreadsheetml/2006/main" count="2089" uniqueCount="341">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</sst>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656896.3359375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0.78792312620000005</v>
      </c>
    </row>
    <row r="11" spans="1:3" ht="15" customHeight="1" x14ac:dyDescent="0.25">
      <c r="B11" s="7" t="s">
        <v>11</v>
      </c>
      <c r="C11" s="38">
        <v>0.878</v>
      </c>
    </row>
    <row r="12" spans="1:3" ht="15" customHeight="1" x14ac:dyDescent="0.25">
      <c r="B12" s="7" t="s">
        <v>12</v>
      </c>
      <c r="C12" s="38">
        <v>0.6409999999999999</v>
      </c>
    </row>
    <row r="13" spans="1:3" ht="15" customHeight="1" x14ac:dyDescent="0.25">
      <c r="B13" s="7" t="s">
        <v>13</v>
      </c>
      <c r="C13" s="38">
        <v>0.10199999999999999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0.19850000000000001</v>
      </c>
    </row>
    <row r="24" spans="1:3" ht="15" customHeight="1" x14ac:dyDescent="0.25">
      <c r="B24" s="10" t="s">
        <v>22</v>
      </c>
      <c r="C24" s="39">
        <v>0.49969999999999998</v>
      </c>
    </row>
    <row r="25" spans="1:3" ht="15" customHeight="1" x14ac:dyDescent="0.25">
      <c r="B25" s="10" t="s">
        <v>23</v>
      </c>
      <c r="C25" s="39">
        <v>0.25750000000000001</v>
      </c>
    </row>
    <row r="26" spans="1:3" ht="15" customHeight="1" x14ac:dyDescent="0.25">
      <c r="B26" s="10" t="s">
        <v>24</v>
      </c>
      <c r="C26" s="39">
        <v>4.4299999999999999E-2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0.31194267228440298</v>
      </c>
    </row>
    <row r="30" spans="1:3" ht="14.25" customHeight="1" x14ac:dyDescent="0.25">
      <c r="B30" s="16" t="s">
        <v>27</v>
      </c>
      <c r="C30" s="103">
        <v>7.9911271046004401E-2</v>
      </c>
    </row>
    <row r="31" spans="1:3" ht="14.25" customHeight="1" x14ac:dyDescent="0.25">
      <c r="B31" s="16" t="s">
        <v>28</v>
      </c>
      <c r="C31" s="103">
        <v>0.101230174494938</v>
      </c>
    </row>
    <row r="32" spans="1:3" ht="14.25" customHeight="1" x14ac:dyDescent="0.25">
      <c r="B32" s="16" t="s">
        <v>29</v>
      </c>
      <c r="C32" s="103">
        <v>0.506915882174654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10.2195253635438</v>
      </c>
    </row>
    <row r="38" spans="1:5" ht="15" customHeight="1" x14ac:dyDescent="0.25">
      <c r="B38" s="22" t="s">
        <v>34</v>
      </c>
      <c r="C38" s="37">
        <v>14.3141394477629</v>
      </c>
      <c r="D38" s="104"/>
      <c r="E38" s="105"/>
    </row>
    <row r="39" spans="1:5" ht="15" customHeight="1" x14ac:dyDescent="0.25">
      <c r="B39" s="22" t="s">
        <v>35</v>
      </c>
      <c r="C39" s="37">
        <v>16.649940516532499</v>
      </c>
      <c r="D39" s="104"/>
      <c r="E39" s="104"/>
    </row>
    <row r="40" spans="1:5" ht="15" customHeight="1" x14ac:dyDescent="0.25">
      <c r="B40" s="22" t="s">
        <v>36</v>
      </c>
      <c r="C40" s="106">
        <v>0.98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10.82984911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1.9446100000000001E-2</v>
      </c>
      <c r="D45" s="104"/>
    </row>
    <row r="46" spans="1:5" ht="15.75" customHeight="1" x14ac:dyDescent="0.25">
      <c r="B46" s="22" t="s">
        <v>41</v>
      </c>
      <c r="C46" s="39">
        <v>7.3910509999999999E-2</v>
      </c>
      <c r="D46" s="104"/>
    </row>
    <row r="47" spans="1:5" ht="15.75" customHeight="1" x14ac:dyDescent="0.25">
      <c r="B47" s="22" t="s">
        <v>42</v>
      </c>
      <c r="C47" s="39">
        <v>0.12563959999999999</v>
      </c>
      <c r="D47" s="104"/>
      <c r="E47" s="105"/>
    </row>
    <row r="48" spans="1:5" ht="15" customHeight="1" x14ac:dyDescent="0.25">
      <c r="B48" s="22" t="s">
        <v>43</v>
      </c>
      <c r="C48" s="40">
        <v>0.78100379000000009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0.50332299999999996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0.10669083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0.68059772350000003</v>
      </c>
      <c r="C2" s="99">
        <v>0.95</v>
      </c>
      <c r="D2" s="100">
        <v>45.319393542983583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42.687335931091802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215.13820465634649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1.0652303877166689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0.21090157039999999</v>
      </c>
      <c r="C10" s="99">
        <v>0.95</v>
      </c>
      <c r="D10" s="100">
        <v>13.705047831112401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0.21090157039999999</v>
      </c>
      <c r="C11" s="99">
        <v>0.95</v>
      </c>
      <c r="D11" s="100">
        <v>13.705047831112401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0.21090157039999999</v>
      </c>
      <c r="C12" s="99">
        <v>0.95</v>
      </c>
      <c r="D12" s="100">
        <v>13.705047831112401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0.21090157039999999</v>
      </c>
      <c r="C13" s="99">
        <v>0.95</v>
      </c>
      <c r="D13" s="100">
        <v>13.705047831112401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0.21090157039999999</v>
      </c>
      <c r="C14" s="99">
        <v>0.95</v>
      </c>
      <c r="D14" s="100">
        <v>13.705047831112401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0.21090157039999999</v>
      </c>
      <c r="C15" s="99">
        <v>0.95</v>
      </c>
      <c r="D15" s="100">
        <v>13.705047831112401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0.44429056896247249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0.03</v>
      </c>
      <c r="C18" s="99">
        <v>0.95</v>
      </c>
      <c r="D18" s="100">
        <v>5.0196810287000124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5.0196810287000124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0.75239909999999999</v>
      </c>
      <c r="C21" s="99">
        <v>0.95</v>
      </c>
      <c r="D21" s="100">
        <v>11.663682971302389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23.476861506564731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4.5643768782397949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0.19019069209889999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0.1644900514</v>
      </c>
      <c r="C27" s="99">
        <v>0.95</v>
      </c>
      <c r="D27" s="100">
        <v>19.712589805544962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0.74434730814947203</v>
      </c>
      <c r="C29" s="99">
        <v>0.95</v>
      </c>
      <c r="D29" s="100">
        <v>84.63932308590087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0.70370696748114991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0.9198919947883043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0.43180763239999997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5.3194821474431118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0.69360165625047898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4.4562859833240584E-2</v>
      </c>
      <c r="C3" s="118">
        <f>frac_mam_1_5months * 2.6</f>
        <v>4.4562859833240584E-2</v>
      </c>
      <c r="D3" s="118">
        <f>frac_mam_6_11months * 2.6</f>
        <v>1.7830703314393761E-2</v>
      </c>
      <c r="E3" s="118">
        <f>frac_mam_12_23months * 2.6</f>
        <v>2.7676446177065401E-2</v>
      </c>
      <c r="F3" s="118">
        <f>frac_mam_24_59months * 2.6</f>
        <v>1.6864129155874263E-2</v>
      </c>
    </row>
    <row r="4" spans="1:6" ht="15.75" customHeight="1" x14ac:dyDescent="0.25">
      <c r="A4" s="4" t="s">
        <v>205</v>
      </c>
      <c r="B4" s="118">
        <f>frac_sam_1month * 2.6</f>
        <v>6.2890390306711244E-2</v>
      </c>
      <c r="C4" s="118">
        <f>frac_sam_1_5months * 2.6</f>
        <v>6.2890390306711244E-2</v>
      </c>
      <c r="D4" s="118">
        <f>frac_sam_6_11months * 2.6</f>
        <v>1.8567852210253477E-2</v>
      </c>
      <c r="E4" s="118">
        <f>frac_sam_12_23months * 2.6</f>
        <v>9.7059937659650947E-3</v>
      </c>
      <c r="F4" s="118">
        <f>frac_sam_24_59months * 2.6</f>
        <v>8.7942966725677186E-3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0.6409999999999999</v>
      </c>
      <c r="E10" s="51">
        <f>IF(ISBLANK(comm_deliv), frac_children_health_facility,1)</f>
        <v>0.6409999999999999</v>
      </c>
      <c r="F10" s="51">
        <f>IF(ISBLANK(comm_deliv), frac_children_health_facility,1)</f>
        <v>0.6409999999999999</v>
      </c>
      <c r="G10" s="51">
        <f>IF(ISBLANK(comm_deliv), frac_children_health_facility,1)</f>
        <v>0.6409999999999999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0.878</v>
      </c>
      <c r="I18" s="51">
        <f>frac_PW_health_facility</f>
        <v>0.878</v>
      </c>
      <c r="J18" s="51">
        <f>frac_PW_health_facility</f>
        <v>0.878</v>
      </c>
      <c r="K18" s="51">
        <f>frac_PW_health_facility</f>
        <v>0.878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0.10199999999999999</v>
      </c>
      <c r="M24" s="51">
        <f>famplan_unmet_need</f>
        <v>0.10199999999999999</v>
      </c>
      <c r="N24" s="51">
        <f>famplan_unmet_need</f>
        <v>0.10199999999999999</v>
      </c>
      <c r="O24" s="51">
        <f>famplan_unmet_need</f>
        <v>0.10199999999999999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0.10534282475393597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4.5146924894543992E-2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6.1587124151519984E-2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0.78792312620000005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113762.2892</v>
      </c>
      <c r="C2" s="107">
        <v>282000</v>
      </c>
      <c r="D2" s="107">
        <v>560000</v>
      </c>
      <c r="E2" s="107">
        <v>536000</v>
      </c>
      <c r="F2" s="107">
        <v>416000</v>
      </c>
      <c r="G2" s="108">
        <f t="shared" ref="G2:G16" si="0">C2+D2+E2+F2</f>
        <v>1794000</v>
      </c>
      <c r="H2" s="108">
        <f t="shared" ref="H2:H40" si="1">(B2 + stillbirth*B2/(1000-stillbirth))/(1-abortion)</f>
        <v>130690.68907917301</v>
      </c>
      <c r="I2" s="108">
        <f t="shared" ref="I2:I40" si="2">G2-H2</f>
        <v>1663309.3109208271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112539.7856</v>
      </c>
      <c r="C3" s="107">
        <v>282000</v>
      </c>
      <c r="D3" s="107">
        <v>557000</v>
      </c>
      <c r="E3" s="107">
        <v>541000</v>
      </c>
      <c r="F3" s="107">
        <v>429000</v>
      </c>
      <c r="G3" s="108">
        <f t="shared" si="0"/>
        <v>1809000</v>
      </c>
      <c r="H3" s="108">
        <f t="shared" si="1"/>
        <v>129286.2708048107</v>
      </c>
      <c r="I3" s="108">
        <f t="shared" si="2"/>
        <v>1679713.7291951892</v>
      </c>
    </row>
    <row r="4" spans="1:9" ht="15.75" customHeight="1" x14ac:dyDescent="0.25">
      <c r="A4" s="7">
        <f t="shared" si="3"/>
        <v>2023</v>
      </c>
      <c r="B4" s="43">
        <v>111272.4512</v>
      </c>
      <c r="C4" s="107">
        <v>283000</v>
      </c>
      <c r="D4" s="107">
        <v>554000</v>
      </c>
      <c r="E4" s="107">
        <v>544000</v>
      </c>
      <c r="F4" s="107">
        <v>443000</v>
      </c>
      <c r="G4" s="108">
        <f t="shared" si="0"/>
        <v>1824000</v>
      </c>
      <c r="H4" s="108">
        <f t="shared" si="1"/>
        <v>127830.3506822949</v>
      </c>
      <c r="I4" s="108">
        <f t="shared" si="2"/>
        <v>1696169.6493177051</v>
      </c>
    </row>
    <row r="5" spans="1:9" ht="15.75" customHeight="1" x14ac:dyDescent="0.25">
      <c r="A5" s="7">
        <f t="shared" si="3"/>
        <v>2024</v>
      </c>
      <c r="B5" s="43">
        <v>109943.8002</v>
      </c>
      <c r="C5" s="107">
        <v>283000</v>
      </c>
      <c r="D5" s="107">
        <v>552000</v>
      </c>
      <c r="E5" s="107">
        <v>546000</v>
      </c>
      <c r="F5" s="107">
        <v>455000</v>
      </c>
      <c r="G5" s="108">
        <f t="shared" si="0"/>
        <v>1836000</v>
      </c>
      <c r="H5" s="108">
        <f t="shared" si="1"/>
        <v>126303.9897418038</v>
      </c>
      <c r="I5" s="108">
        <f t="shared" si="2"/>
        <v>1709696.0102581962</v>
      </c>
    </row>
    <row r="6" spans="1:9" ht="15.75" customHeight="1" x14ac:dyDescent="0.25">
      <c r="A6" s="7">
        <f t="shared" si="3"/>
        <v>2025</v>
      </c>
      <c r="B6" s="43">
        <v>108587.16</v>
      </c>
      <c r="C6" s="107">
        <v>283000</v>
      </c>
      <c r="D6" s="107">
        <v>549000</v>
      </c>
      <c r="E6" s="107">
        <v>547000</v>
      </c>
      <c r="F6" s="107">
        <v>468000</v>
      </c>
      <c r="G6" s="108">
        <f t="shared" si="0"/>
        <v>1847000</v>
      </c>
      <c r="H6" s="108">
        <f t="shared" si="1"/>
        <v>124745.47466780768</v>
      </c>
      <c r="I6" s="108">
        <f t="shared" si="2"/>
        <v>1722254.5253321924</v>
      </c>
    </row>
    <row r="7" spans="1:9" ht="15.75" customHeight="1" x14ac:dyDescent="0.25">
      <c r="A7" s="7">
        <f t="shared" si="3"/>
        <v>2026</v>
      </c>
      <c r="B7" s="43">
        <v>107652.7176</v>
      </c>
      <c r="C7" s="107">
        <v>283000</v>
      </c>
      <c r="D7" s="107">
        <v>548000</v>
      </c>
      <c r="E7" s="107">
        <v>548000</v>
      </c>
      <c r="F7" s="107">
        <v>480000</v>
      </c>
      <c r="G7" s="108">
        <f t="shared" si="0"/>
        <v>1859000</v>
      </c>
      <c r="H7" s="108">
        <f t="shared" si="1"/>
        <v>123671.98254647653</v>
      </c>
      <c r="I7" s="108">
        <f t="shared" si="2"/>
        <v>1735328.0174535234</v>
      </c>
    </row>
    <row r="8" spans="1:9" ht="15.75" customHeight="1" x14ac:dyDescent="0.25">
      <c r="A8" s="7">
        <f t="shared" si="3"/>
        <v>2027</v>
      </c>
      <c r="B8" s="43">
        <v>106681.232</v>
      </c>
      <c r="C8" s="107">
        <v>283000</v>
      </c>
      <c r="D8" s="107">
        <v>549000</v>
      </c>
      <c r="E8" s="107">
        <v>548000</v>
      </c>
      <c r="F8" s="107">
        <v>490000</v>
      </c>
      <c r="G8" s="108">
        <f t="shared" si="0"/>
        <v>1870000</v>
      </c>
      <c r="H8" s="108">
        <f t="shared" si="1"/>
        <v>122555.93501097658</v>
      </c>
      <c r="I8" s="108">
        <f t="shared" si="2"/>
        <v>1747444.0649890234</v>
      </c>
    </row>
    <row r="9" spans="1:9" ht="15.75" customHeight="1" x14ac:dyDescent="0.25">
      <c r="A9" s="7">
        <f t="shared" si="3"/>
        <v>2028</v>
      </c>
      <c r="B9" s="43">
        <v>105657.4414</v>
      </c>
      <c r="C9" s="107">
        <v>281000</v>
      </c>
      <c r="D9" s="107">
        <v>548000</v>
      </c>
      <c r="E9" s="107">
        <v>548000</v>
      </c>
      <c r="F9" s="107">
        <v>500000</v>
      </c>
      <c r="G9" s="108">
        <f t="shared" si="0"/>
        <v>1877000</v>
      </c>
      <c r="H9" s="108">
        <f t="shared" si="1"/>
        <v>121379.79922883215</v>
      </c>
      <c r="I9" s="108">
        <f t="shared" si="2"/>
        <v>1755620.2007711679</v>
      </c>
    </row>
    <row r="10" spans="1:9" ht="15.75" customHeight="1" x14ac:dyDescent="0.25">
      <c r="A10" s="7">
        <f t="shared" si="3"/>
        <v>2029</v>
      </c>
      <c r="B10" s="43">
        <v>104597.18640000001</v>
      </c>
      <c r="C10" s="107">
        <v>280000</v>
      </c>
      <c r="D10" s="107">
        <v>548000</v>
      </c>
      <c r="E10" s="107">
        <v>547000</v>
      </c>
      <c r="F10" s="107">
        <v>509000</v>
      </c>
      <c r="G10" s="108">
        <f t="shared" si="0"/>
        <v>1884000</v>
      </c>
      <c r="H10" s="108">
        <f t="shared" si="1"/>
        <v>120161.77296086535</v>
      </c>
      <c r="I10" s="108">
        <f t="shared" si="2"/>
        <v>1763838.2270391346</v>
      </c>
    </row>
    <row r="11" spans="1:9" ht="15.75" customHeight="1" x14ac:dyDescent="0.25">
      <c r="A11" s="7">
        <f t="shared" si="3"/>
        <v>2030</v>
      </c>
      <c r="B11" s="43">
        <v>103456.41800000001</v>
      </c>
      <c r="C11" s="107">
        <v>279000</v>
      </c>
      <c r="D11" s="107">
        <v>549000</v>
      </c>
      <c r="E11" s="107">
        <v>546000</v>
      </c>
      <c r="F11" s="107">
        <v>517000</v>
      </c>
      <c r="G11" s="108">
        <f t="shared" si="0"/>
        <v>1891000</v>
      </c>
      <c r="H11" s="108">
        <f t="shared" si="1"/>
        <v>118851.25249468836</v>
      </c>
      <c r="I11" s="108">
        <f t="shared" si="2"/>
        <v>1772148.7475053116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0.18407741921508111</v>
      </c>
    </row>
    <row r="5" spans="1:8" ht="15.75" customHeight="1" x14ac:dyDescent="0.25">
      <c r="B5" s="13" t="s">
        <v>70</v>
      </c>
      <c r="C5" s="44">
        <v>8.4951891261662874E-2</v>
      </c>
    </row>
    <row r="6" spans="1:8" ht="15.75" customHeight="1" x14ac:dyDescent="0.25">
      <c r="B6" s="13" t="s">
        <v>71</v>
      </c>
      <c r="C6" s="44">
        <v>0.1465530639351029</v>
      </c>
    </row>
    <row r="7" spans="1:8" ht="15.75" customHeight="1" x14ac:dyDescent="0.25">
      <c r="B7" s="13" t="s">
        <v>72</v>
      </c>
      <c r="C7" s="44">
        <v>0.35495117807876869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0.20251883570787621</v>
      </c>
    </row>
    <row r="10" spans="1:8" ht="15.75" customHeight="1" x14ac:dyDescent="0.25">
      <c r="B10" s="13" t="s">
        <v>75</v>
      </c>
      <c r="C10" s="44">
        <v>2.6947611801508221E-2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6.2996146718429333E-2</v>
      </c>
      <c r="D14" s="44">
        <v>6.2996146718429333E-2</v>
      </c>
      <c r="E14" s="44">
        <v>6.2996146718429333E-2</v>
      </c>
      <c r="F14" s="44">
        <v>6.2996146718429333E-2</v>
      </c>
    </row>
    <row r="15" spans="1:8" ht="15.75" customHeight="1" x14ac:dyDescent="0.25">
      <c r="B15" s="13" t="s">
        <v>82</v>
      </c>
      <c r="C15" s="44">
        <v>0.2633258665386487</v>
      </c>
      <c r="D15" s="44">
        <v>0.2633258665386487</v>
      </c>
      <c r="E15" s="44">
        <v>0.2633258665386487</v>
      </c>
      <c r="F15" s="44">
        <v>0.2633258665386487</v>
      </c>
    </row>
    <row r="16" spans="1:8" ht="15.75" customHeight="1" x14ac:dyDescent="0.25">
      <c r="B16" s="13" t="s">
        <v>83</v>
      </c>
      <c r="C16" s="44">
        <v>3.2216482978368828E-2</v>
      </c>
      <c r="D16" s="44">
        <v>3.2216482978368828E-2</v>
      </c>
      <c r="E16" s="44">
        <v>3.2216482978368828E-2</v>
      </c>
      <c r="F16" s="44">
        <v>3.2216482978368828E-2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3.2332076727396991E-3</v>
      </c>
      <c r="D18" s="44">
        <v>3.2332076727396991E-3</v>
      </c>
      <c r="E18" s="44">
        <v>3.2332076727396991E-3</v>
      </c>
      <c r="F18" s="44">
        <v>3.2332076727396991E-3</v>
      </c>
    </row>
    <row r="19" spans="1:8" ht="15.75" customHeight="1" x14ac:dyDescent="0.25">
      <c r="B19" s="13" t="s">
        <v>86</v>
      </c>
      <c r="C19" s="44">
        <v>1.0726529549180561E-2</v>
      </c>
      <c r="D19" s="44">
        <v>1.0726529549180561E-2</v>
      </c>
      <c r="E19" s="44">
        <v>1.0726529549180561E-2</v>
      </c>
      <c r="F19" s="44">
        <v>1.0726529549180561E-2</v>
      </c>
    </row>
    <row r="20" spans="1:8" ht="15.75" customHeight="1" x14ac:dyDescent="0.25">
      <c r="B20" s="13" t="s">
        <v>87</v>
      </c>
      <c r="C20" s="44">
        <v>1.467992336741184E-2</v>
      </c>
      <c r="D20" s="44">
        <v>1.467992336741184E-2</v>
      </c>
      <c r="E20" s="44">
        <v>1.467992336741184E-2</v>
      </c>
      <c r="F20" s="44">
        <v>1.467992336741184E-2</v>
      </c>
    </row>
    <row r="21" spans="1:8" ht="15.75" customHeight="1" x14ac:dyDescent="0.25">
      <c r="B21" s="13" t="s">
        <v>88</v>
      </c>
      <c r="C21" s="44">
        <v>9.999429788820563E-2</v>
      </c>
      <c r="D21" s="44">
        <v>9.999429788820563E-2</v>
      </c>
      <c r="E21" s="44">
        <v>9.999429788820563E-2</v>
      </c>
      <c r="F21" s="44">
        <v>9.999429788820563E-2</v>
      </c>
    </row>
    <row r="22" spans="1:8" ht="15.75" customHeight="1" x14ac:dyDescent="0.25">
      <c r="B22" s="13" t="s">
        <v>89</v>
      </c>
      <c r="C22" s="44">
        <v>0.51282754528701535</v>
      </c>
      <c r="D22" s="44">
        <v>0.51282754528701535</v>
      </c>
      <c r="E22" s="44">
        <v>0.51282754528701535</v>
      </c>
      <c r="F22" s="44">
        <v>0.51282754528701535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3.3953507000000001E-2</v>
      </c>
    </row>
    <row r="27" spans="1:8" ht="15.75" customHeight="1" x14ac:dyDescent="0.25">
      <c r="B27" s="13" t="s">
        <v>92</v>
      </c>
      <c r="C27" s="44">
        <v>3.6358831000000001E-2</v>
      </c>
    </row>
    <row r="28" spans="1:8" ht="15.75" customHeight="1" x14ac:dyDescent="0.25">
      <c r="B28" s="13" t="s">
        <v>93</v>
      </c>
      <c r="C28" s="44">
        <v>0.29059849599999998</v>
      </c>
    </row>
    <row r="29" spans="1:8" ht="15.75" customHeight="1" x14ac:dyDescent="0.25">
      <c r="B29" s="13" t="s">
        <v>94</v>
      </c>
      <c r="C29" s="44">
        <v>0.18423973499999999</v>
      </c>
    </row>
    <row r="30" spans="1:8" ht="15.75" customHeight="1" x14ac:dyDescent="0.25">
      <c r="B30" s="13" t="s">
        <v>95</v>
      </c>
      <c r="C30" s="44">
        <v>8.8893533999999996E-2</v>
      </c>
    </row>
    <row r="31" spans="1:8" ht="15.75" customHeight="1" x14ac:dyDescent="0.25">
      <c r="B31" s="13" t="s">
        <v>96</v>
      </c>
      <c r="C31" s="44">
        <v>4.6759898000000001E-2</v>
      </c>
    </row>
    <row r="32" spans="1:8" ht="15.75" customHeight="1" x14ac:dyDescent="0.25">
      <c r="B32" s="13" t="s">
        <v>97</v>
      </c>
      <c r="C32" s="44">
        <v>5.1759430999999988E-2</v>
      </c>
    </row>
    <row r="33" spans="2:3" ht="15.75" customHeight="1" x14ac:dyDescent="0.25">
      <c r="B33" s="13" t="s">
        <v>98</v>
      </c>
      <c r="C33" s="44">
        <v>0.101392051</v>
      </c>
    </row>
    <row r="34" spans="2:3" ht="15.75" customHeight="1" x14ac:dyDescent="0.25">
      <c r="B34" s="13" t="s">
        <v>99</v>
      </c>
      <c r="C34" s="44">
        <v>0.166044517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0.67770640468616483</v>
      </c>
      <c r="D2" s="109">
        <f>IFERROR(1-_xlfn.NORM.DIST(_xlfn.NORM.INV(SUM(D4:D5), 0, 1) + 1, 0, 1, TRUE), "")</f>
        <v>0.67770640468616483</v>
      </c>
      <c r="E2" s="109">
        <f>IFERROR(1-_xlfn.NORM.DIST(_xlfn.NORM.INV(SUM(E4:E5), 0, 1) + 1, 0, 1, TRUE), "")</f>
        <v>0.55732232592936837</v>
      </c>
      <c r="F2" s="109">
        <f>IFERROR(1-_xlfn.NORM.DIST(_xlfn.NORM.INV(SUM(F4:F5), 0, 1) + 1, 0, 1, TRUE), "")</f>
        <v>0.42326140993834582</v>
      </c>
      <c r="G2" s="109">
        <f>IFERROR(1-_xlfn.NORM.DIST(_xlfn.NORM.INV(SUM(G4:G5), 0, 1) + 1, 0, 1, TRUE), "")</f>
        <v>0.38841072127214149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0.25032630273680695</v>
      </c>
      <c r="D3" s="109">
        <f>IFERROR(_xlfn.NORM.DIST(_xlfn.NORM.INV(SUM(D4:D5), 0, 1) + 1, 0, 1, TRUE) - SUM(D4:D5), "")</f>
        <v>0.25032630273680695</v>
      </c>
      <c r="E3" s="109">
        <f>IFERROR(_xlfn.NORM.DIST(_xlfn.NORM.INV(SUM(E4:E5), 0, 1) + 1, 0, 1, TRUE) - SUM(E4:E5), "")</f>
        <v>0.31640396006468452</v>
      </c>
      <c r="F3" s="109">
        <f>IFERROR(_xlfn.NORM.DIST(_xlfn.NORM.INV(SUM(F4:F5), 0, 1) + 1, 0, 1, TRUE) - SUM(F4:F5), "")</f>
        <v>0.36674487745760859</v>
      </c>
      <c r="G3" s="109">
        <f>IFERROR(_xlfn.NORM.DIST(_xlfn.NORM.INV(SUM(G4:G5), 0, 1) + 1, 0, 1, TRUE) - SUM(G4:G5), "")</f>
        <v>0.37475916340955978</v>
      </c>
    </row>
    <row r="4" spans="1:15" ht="15.75" customHeight="1" x14ac:dyDescent="0.25">
      <c r="B4" s="7" t="s">
        <v>104</v>
      </c>
      <c r="C4" s="110">
        <v>5.2427388727664913E-2</v>
      </c>
      <c r="D4" s="110">
        <v>5.2427388727664913E-2</v>
      </c>
      <c r="E4" s="110">
        <v>8.9375786483287797E-2</v>
      </c>
      <c r="F4" s="110">
        <v>0.143905699253082</v>
      </c>
      <c r="G4" s="110">
        <v>0.17227077484130901</v>
      </c>
    </row>
    <row r="5" spans="1:15" ht="15.75" customHeight="1" x14ac:dyDescent="0.25">
      <c r="B5" s="7" t="s">
        <v>105</v>
      </c>
      <c r="C5" s="110">
        <v>1.9539903849363299E-2</v>
      </c>
      <c r="D5" s="110">
        <v>1.9539903849363299E-2</v>
      </c>
      <c r="E5" s="110">
        <v>3.6897927522659302E-2</v>
      </c>
      <c r="F5" s="110">
        <v>6.6088013350963606E-2</v>
      </c>
      <c r="G5" s="110">
        <v>6.4559340476989704E-2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0.76897548849049768</v>
      </c>
      <c r="D8" s="109">
        <f>IFERROR(1-_xlfn.NORM.DIST(_xlfn.NORM.INV(SUM(D10:D11), 0, 1) + 1, 0, 1, TRUE), "")</f>
        <v>0.76897548849049768</v>
      </c>
      <c r="E8" s="109">
        <f>IFERROR(1-_xlfn.NORM.DIST(_xlfn.NORM.INV(SUM(E10:E11), 0, 1) + 1, 0, 1, TRUE), "")</f>
        <v>0.88440555664625908</v>
      </c>
      <c r="F8" s="109">
        <f>IFERROR(1-_xlfn.NORM.DIST(_xlfn.NORM.INV(SUM(F10:F11), 0, 1) + 1, 0, 1, TRUE), "")</f>
        <v>0.88235053414313036</v>
      </c>
      <c r="G8" s="109">
        <f>IFERROR(1-_xlfn.NORM.DIST(_xlfn.NORM.INV(SUM(G10:G11), 0, 1) + 1, 0, 1, TRUE), "")</f>
        <v>0.90845576343009804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0.18969633837875166</v>
      </c>
      <c r="D9" s="109">
        <f>IFERROR(_xlfn.NORM.DIST(_xlfn.NORM.INV(SUM(D10:D11), 0, 1) + 1, 0, 1, TRUE) - SUM(D10:D11), "")</f>
        <v>0.18969633837875166</v>
      </c>
      <c r="E9" s="109">
        <f>IFERROR(_xlfn.NORM.DIST(_xlfn.NORM.INV(SUM(E10:E11), 0, 1) + 1, 0, 1, TRUE) - SUM(E10:E11), "")</f>
        <v>0.10159499892118425</v>
      </c>
      <c r="F9" s="109">
        <f>IFERROR(_xlfn.NORM.DIST(_xlfn.NORM.INV(SUM(F10:F11), 0, 1) + 1, 0, 1, TRUE) - SUM(F10:F11), "")</f>
        <v>0.10327160434031946</v>
      </c>
      <c r="G9" s="109">
        <f>IFERROR(_xlfn.NORM.DIST(_xlfn.NORM.INV(SUM(G10:G11), 0, 1) + 1, 0, 1, TRUE) - SUM(G10:G11), "")</f>
        <v>8.1675611251270402E-2</v>
      </c>
    </row>
    <row r="10" spans="1:15" ht="15.75" customHeight="1" x14ac:dyDescent="0.25">
      <c r="B10" s="7" t="s">
        <v>109</v>
      </c>
      <c r="C10" s="110">
        <v>1.71395614743233E-2</v>
      </c>
      <c r="D10" s="110">
        <v>1.71395614743233E-2</v>
      </c>
      <c r="E10" s="110">
        <v>6.8579628132283696E-3</v>
      </c>
      <c r="F10" s="110">
        <v>1.0644786991179E-2</v>
      </c>
      <c r="G10" s="110">
        <v>6.4862035214901014E-3</v>
      </c>
    </row>
    <row r="11" spans="1:15" ht="15.75" customHeight="1" x14ac:dyDescent="0.25">
      <c r="B11" s="7" t="s">
        <v>110</v>
      </c>
      <c r="C11" s="110">
        <v>2.4188611656427401E-2</v>
      </c>
      <c r="D11" s="110">
        <v>2.4188611656427401E-2</v>
      </c>
      <c r="E11" s="110">
        <v>7.1414816193282604E-3</v>
      </c>
      <c r="F11" s="110">
        <v>3.73307452537119E-3</v>
      </c>
      <c r="G11" s="110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0.39236330375000011</v>
      </c>
      <c r="D14" s="112">
        <v>0.36913915626799998</v>
      </c>
      <c r="E14" s="112">
        <v>0.36913915626799998</v>
      </c>
      <c r="F14" s="112">
        <v>0.23508163157600001</v>
      </c>
      <c r="G14" s="112">
        <v>0.23508163157600001</v>
      </c>
      <c r="H14" s="113">
        <v>0.25700000000000001</v>
      </c>
      <c r="I14" s="113">
        <v>0.25700000000000001</v>
      </c>
      <c r="J14" s="113">
        <v>0.25700000000000001</v>
      </c>
      <c r="K14" s="113">
        <v>0.25700000000000001</v>
      </c>
      <c r="L14" s="113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0.19748547513336129</v>
      </c>
      <c r="D15" s="109">
        <f t="shared" si="0"/>
        <v>0.18579622755027855</v>
      </c>
      <c r="E15" s="109">
        <f t="shared" si="0"/>
        <v>0.18579622755027855</v>
      </c>
      <c r="F15" s="109">
        <f t="shared" si="0"/>
        <v>0.11832199204972704</v>
      </c>
      <c r="G15" s="109">
        <f t="shared" si="0"/>
        <v>0.11832199204972704</v>
      </c>
      <c r="H15" s="109">
        <f t="shared" si="0"/>
        <v>0.12935401099999999</v>
      </c>
      <c r="I15" s="109">
        <f t="shared" si="0"/>
        <v>0.12935401099999999</v>
      </c>
      <c r="J15" s="109">
        <f t="shared" si="0"/>
        <v>0.12935401099999999</v>
      </c>
      <c r="K15" s="109">
        <f t="shared" si="0"/>
        <v>0.12935401099999999</v>
      </c>
      <c r="L15" s="109">
        <f t="shared" si="0"/>
        <v>8.0028356999999994E-2</v>
      </c>
      <c r="M15" s="109">
        <f t="shared" si="0"/>
        <v>8.0028356999999994E-2</v>
      </c>
      <c r="N15" s="109">
        <f t="shared" si="0"/>
        <v>8.0028356999999994E-2</v>
      </c>
      <c r="O15" s="109">
        <f t="shared" si="0"/>
        <v>8.0028356999999994E-2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0.48034974932670599</v>
      </c>
      <c r="D2" s="110">
        <v>0.27199479999999998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0.136439979076385</v>
      </c>
      <c r="D3" s="110">
        <v>0.1572112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0.350522041320801</v>
      </c>
      <c r="D4" s="110">
        <v>0.49163960000000001</v>
      </c>
      <c r="E4" s="110">
        <v>0.75345808267593395</v>
      </c>
      <c r="F4" s="110">
        <v>0.56451863050460804</v>
      </c>
      <c r="G4" s="110">
        <v>0</v>
      </c>
    </row>
    <row r="5" spans="1:7" x14ac:dyDescent="0.25">
      <c r="B5" s="83" t="s">
        <v>122</v>
      </c>
      <c r="C5" s="109">
        <v>3.2688230276107802E-2</v>
      </c>
      <c r="D5" s="109">
        <v>7.9154416918754605E-2</v>
      </c>
      <c r="E5" s="109">
        <f>1-SUM(E2:E4)</f>
        <v>0.24654191732406605</v>
      </c>
      <c r="F5" s="109">
        <f>1-SUM(F2:F4)</f>
        <v>0.43548136949539196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2022-02-27T23:09:15Z</dcterms:modified>
</cp:coreProperties>
</file>