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0EBDA6E9-A730-4CEB-9334-2AD9763F0FB6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27" i="2" l="1"/>
  <c r="A13" i="2"/>
  <c r="A23" i="2"/>
  <c r="A37" i="2"/>
  <c r="A3" i="2"/>
  <c r="A4" i="2" s="1"/>
  <c r="A5" i="2" s="1"/>
  <c r="A6" i="2" s="1"/>
  <c r="A7" i="2" s="1"/>
  <c r="A8" i="2" s="1"/>
  <c r="A9" i="2" s="1"/>
  <c r="A10" i="2" s="1"/>
  <c r="A11" i="2" s="1"/>
  <c r="A15" i="2"/>
  <c r="A17" i="2"/>
  <c r="A19" i="2"/>
  <c r="A21" i="2"/>
  <c r="A25" i="2"/>
  <c r="A29" i="2"/>
  <c r="A31" i="2"/>
  <c r="A33" i="2"/>
  <c r="A35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<sst xmlns="http://schemas.openxmlformats.org/spreadsheetml/2006/main" count="2089" uniqueCount="341">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</sst>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2614230.28125</v>
      </c>
    </row>
    <row r="8" spans="1:3" ht="15" customHeight="1" x14ac:dyDescent="0.25">
      <c r="B8" s="7" t="s">
        <v>8</v>
      </c>
      <c r="C8" s="38">
        <v>0.38</v>
      </c>
    </row>
    <row r="9" spans="1:3" ht="15" customHeight="1" x14ac:dyDescent="0.25">
      <c r="B9" s="7" t="s">
        <v>9</v>
      </c>
      <c r="C9" s="39">
        <v>0.97</v>
      </c>
    </row>
    <row r="10" spans="1:3" ht="15" customHeight="1" x14ac:dyDescent="0.25">
      <c r="B10" s="7" t="s">
        <v>10</v>
      </c>
      <c r="C10" s="39">
        <v>0.38866821289062498</v>
      </c>
    </row>
    <row r="11" spans="1:3" ht="15" customHeight="1" x14ac:dyDescent="0.25">
      <c r="B11" s="7" t="s">
        <v>11</v>
      </c>
      <c r="C11" s="38">
        <v>0.53799999999999992</v>
      </c>
    </row>
    <row r="12" spans="1:3" ht="15" customHeight="1" x14ac:dyDescent="0.25">
      <c r="B12" s="7" t="s">
        <v>12</v>
      </c>
      <c r="C12" s="38">
        <v>0.48199999999999998</v>
      </c>
    </row>
    <row r="13" spans="1:3" ht="15" customHeight="1" x14ac:dyDescent="0.25">
      <c r="B13" s="7" t="s">
        <v>13</v>
      </c>
      <c r="C13" s="38">
        <v>0.52600000000000002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7.9199999999999993E-2</v>
      </c>
    </row>
    <row r="24" spans="1:3" ht="15" customHeight="1" x14ac:dyDescent="0.25">
      <c r="B24" s="10" t="s">
        <v>22</v>
      </c>
      <c r="C24" s="39">
        <v>0.43070000000000003</v>
      </c>
    </row>
    <row r="25" spans="1:3" ht="15" customHeight="1" x14ac:dyDescent="0.25">
      <c r="B25" s="10" t="s">
        <v>23</v>
      </c>
      <c r="C25" s="39">
        <v>0.37840000000000001</v>
      </c>
    </row>
    <row r="26" spans="1:3" ht="15" customHeight="1" x14ac:dyDescent="0.25">
      <c r="B26" s="10" t="s">
        <v>24</v>
      </c>
      <c r="C26" s="39">
        <v>0.11169999999999999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0.236442709192907</v>
      </c>
    </row>
    <row r="30" spans="1:3" ht="14.25" customHeight="1" x14ac:dyDescent="0.25">
      <c r="B30" s="16" t="s">
        <v>27</v>
      </c>
      <c r="C30" s="103">
        <v>3.6313785338910602E-2</v>
      </c>
    </row>
    <row r="31" spans="1:3" ht="14.25" customHeight="1" x14ac:dyDescent="0.25">
      <c r="B31" s="16" t="s">
        <v>28</v>
      </c>
      <c r="C31" s="103">
        <v>8.4036435287478908E-2</v>
      </c>
    </row>
    <row r="32" spans="1:3" ht="14.25" customHeight="1" x14ac:dyDescent="0.25">
      <c r="B32" s="16" t="s">
        <v>29</v>
      </c>
      <c r="C32" s="103">
        <v>0.64320707018070389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21.963937364414399</v>
      </c>
    </row>
    <row r="38" spans="1:5" ht="15" customHeight="1" x14ac:dyDescent="0.25">
      <c r="B38" s="22" t="s">
        <v>34</v>
      </c>
      <c r="C38" s="37">
        <v>32.695969386853598</v>
      </c>
      <c r="D38" s="104"/>
      <c r="E38" s="105"/>
    </row>
    <row r="39" spans="1:5" ht="15" customHeight="1" x14ac:dyDescent="0.25">
      <c r="B39" s="22" t="s">
        <v>35</v>
      </c>
      <c r="C39" s="37">
        <v>45.3092047931652</v>
      </c>
      <c r="D39" s="104"/>
      <c r="E39" s="104"/>
    </row>
    <row r="40" spans="1:5" ht="15" customHeight="1" x14ac:dyDescent="0.25">
      <c r="B40" s="22" t="s">
        <v>36</v>
      </c>
      <c r="C40" s="106">
        <v>3.15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19.748426129999999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1.56302E-2</v>
      </c>
      <c r="D45" s="104"/>
    </row>
    <row r="46" spans="1:5" ht="15.75" customHeight="1" x14ac:dyDescent="0.25">
      <c r="B46" s="22" t="s">
        <v>41</v>
      </c>
      <c r="C46" s="39">
        <v>8.1746180000000002E-2</v>
      </c>
      <c r="D46" s="104"/>
    </row>
    <row r="47" spans="1:5" ht="15.75" customHeight="1" x14ac:dyDescent="0.25">
      <c r="B47" s="22" t="s">
        <v>42</v>
      </c>
      <c r="C47" s="39">
        <v>0.2747849</v>
      </c>
      <c r="D47" s="104"/>
      <c r="E47" s="105"/>
    </row>
    <row r="48" spans="1:5" ht="15" customHeight="1" x14ac:dyDescent="0.25">
      <c r="B48" s="22" t="s">
        <v>43</v>
      </c>
      <c r="C48" s="40">
        <v>0.62783872000000007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0.39979100000000012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0.18459738000000001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0.45892169884405498</v>
      </c>
      <c r="C2" s="99">
        <v>0.95</v>
      </c>
      <c r="D2" s="100">
        <v>37.674044136829657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42.515974618172699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95.276832335016849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0.18599349155663891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3.3357569115362502E-3</v>
      </c>
      <c r="C10" s="99">
        <v>0.95</v>
      </c>
      <c r="D10" s="100">
        <v>13.53368651819329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3.3357569115362502E-3</v>
      </c>
      <c r="C11" s="99">
        <v>0.95</v>
      </c>
      <c r="D11" s="100">
        <v>13.53368651819329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3.3357569115362502E-3</v>
      </c>
      <c r="C12" s="99">
        <v>0.95</v>
      </c>
      <c r="D12" s="100">
        <v>13.53368651819329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3.3357569115362502E-3</v>
      </c>
      <c r="C13" s="99">
        <v>0.95</v>
      </c>
      <c r="D13" s="100">
        <v>13.53368651819329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3.3357569115362502E-3</v>
      </c>
      <c r="C14" s="99">
        <v>0.95</v>
      </c>
      <c r="D14" s="100">
        <v>13.53368651819329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3.3357569115362502E-3</v>
      </c>
      <c r="C15" s="99">
        <v>0.95</v>
      </c>
      <c r="D15" s="100">
        <v>13.53368651819329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0.27292212746013211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0.61909080000000005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0.56999999999999995</v>
      </c>
      <c r="C18" s="99">
        <v>0.95</v>
      </c>
      <c r="D18" s="100">
        <v>2.29252278591211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2.29252278591211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0.80321601869999992</v>
      </c>
      <c r="C21" s="99">
        <v>0.95</v>
      </c>
      <c r="D21" s="100">
        <v>2.058189912020167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23.091298552496731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4.4572760576653501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8.5334071434697303E-2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0.32237180233575402</v>
      </c>
      <c r="C27" s="99">
        <v>0.95</v>
      </c>
      <c r="D27" s="100">
        <v>19.533413866398011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0.514739895210374</v>
      </c>
      <c r="C29" s="99">
        <v>0.95</v>
      </c>
      <c r="D29" s="100">
        <v>67.189961183789833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0.97081733578609719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7.830531600000001E-3</v>
      </c>
      <c r="C32" s="99">
        <v>0.95</v>
      </c>
      <c r="D32" s="100">
        <v>0.53432972574311388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0.5975395966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0.84533248900000002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2.7746862200000002E-3</v>
      </c>
      <c r="C38" s="99">
        <v>0.95</v>
      </c>
      <c r="D38" s="100">
        <v>5.5246864466378502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0.73017287405596099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0.12338286479999999</v>
      </c>
      <c r="C3" s="118">
        <f>frac_mam_1_5months * 2.6</f>
        <v>0.12338286479999999</v>
      </c>
      <c r="D3" s="118">
        <f>frac_mam_6_11months * 2.6</f>
        <v>0.17176622579999998</v>
      </c>
      <c r="E3" s="118">
        <f>frac_mam_12_23months * 2.6</f>
        <v>0.15939431039999999</v>
      </c>
      <c r="F3" s="118">
        <f>frac_mam_24_59months * 2.6</f>
        <v>0.19599710259999997</v>
      </c>
    </row>
    <row r="4" spans="1:6" ht="15.75" customHeight="1" x14ac:dyDescent="0.25">
      <c r="A4" s="4" t="s">
        <v>205</v>
      </c>
      <c r="B4" s="118">
        <f>frac_sam_1month * 2.6</f>
        <v>4.1864630600000001E-2</v>
      </c>
      <c r="C4" s="118">
        <f>frac_sam_1_5months * 2.6</f>
        <v>4.1864630600000001E-2</v>
      </c>
      <c r="D4" s="118">
        <f>frac_sam_6_11months * 2.6</f>
        <v>2.6155979200000002E-2</v>
      </c>
      <c r="E4" s="118">
        <f>frac_sam_12_23months * 2.6</f>
        <v>5.1869415000000002E-2</v>
      </c>
      <c r="F4" s="118">
        <f>frac_sam_24_59months * 2.6</f>
        <v>2.4543023700000003E-2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0.38</v>
      </c>
      <c r="E2" s="51">
        <f>food_insecure</f>
        <v>0.38</v>
      </c>
      <c r="F2" s="51">
        <f>food_insecure</f>
        <v>0.38</v>
      </c>
      <c r="G2" s="51">
        <f>food_insecure</f>
        <v>0.38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0.38</v>
      </c>
      <c r="F5" s="51">
        <f>food_insecure</f>
        <v>0.38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0.38</v>
      </c>
      <c r="F8" s="51">
        <f>food_insecure</f>
        <v>0.38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0.38</v>
      </c>
      <c r="F9" s="51">
        <f>food_insecure</f>
        <v>0.38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0.48199999999999998</v>
      </c>
      <c r="E10" s="51">
        <f>IF(ISBLANK(comm_deliv), frac_children_health_facility,1)</f>
        <v>0.48199999999999998</v>
      </c>
      <c r="F10" s="51">
        <f>IF(ISBLANK(comm_deliv), frac_children_health_facility,1)</f>
        <v>0.48199999999999998</v>
      </c>
      <c r="G10" s="51">
        <f>IF(ISBLANK(comm_deliv), frac_children_health_facility,1)</f>
        <v>0.48199999999999998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0.38</v>
      </c>
      <c r="I15" s="51">
        <f>food_insecure</f>
        <v>0.38</v>
      </c>
      <c r="J15" s="51">
        <f>food_insecure</f>
        <v>0.38</v>
      </c>
      <c r="K15" s="51">
        <f>food_insecure</f>
        <v>0.38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0.53799999999999992</v>
      </c>
      <c r="I18" s="51">
        <f>frac_PW_health_facility</f>
        <v>0.53799999999999992</v>
      </c>
      <c r="J18" s="51">
        <f>frac_PW_health_facility</f>
        <v>0.53799999999999992</v>
      </c>
      <c r="K18" s="51">
        <f>frac_PW_health_facility</f>
        <v>0.53799999999999992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0.97</v>
      </c>
      <c r="I19" s="51">
        <f>frac_malaria_risk</f>
        <v>0.97</v>
      </c>
      <c r="J19" s="51">
        <f>frac_malaria_risk</f>
        <v>0.97</v>
      </c>
      <c r="K19" s="51">
        <f>frac_malaria_risk</f>
        <v>0.97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0.52600000000000002</v>
      </c>
      <c r="M24" s="51">
        <f>famplan_unmet_need</f>
        <v>0.52600000000000002</v>
      </c>
      <c r="N24" s="51">
        <f>famplan_unmet_need</f>
        <v>0.52600000000000002</v>
      </c>
      <c r="O24" s="51">
        <f>famplan_unmet_need</f>
        <v>0.52600000000000002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0.34833685229492195</v>
      </c>
      <c r="M25" s="51">
        <f>(1-food_insecure)*(0.49)+food_insecure*(0.7)</f>
        <v>0.56979999999999997</v>
      </c>
      <c r="N25" s="51">
        <f>(1-food_insecure)*(0.49)+food_insecure*(0.7)</f>
        <v>0.56979999999999997</v>
      </c>
      <c r="O25" s="51">
        <f>(1-food_insecure)*(0.49)+food_insecure*(0.7)</f>
        <v>0.56979999999999997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0.1492872224121094</v>
      </c>
      <c r="M26" s="51">
        <f>(1-food_insecure)*(0.21)+food_insecure*(0.3)</f>
        <v>0.24419999999999997</v>
      </c>
      <c r="N26" s="51">
        <f>(1-food_insecure)*(0.21)+food_insecure*(0.3)</f>
        <v>0.24419999999999997</v>
      </c>
      <c r="O26" s="51">
        <f>(1-food_insecure)*(0.21)+food_insecure*(0.3)</f>
        <v>0.24419999999999997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0.11370771240234376</v>
      </c>
      <c r="M27" s="51">
        <f>(1-food_insecure)*(0.3)</f>
        <v>0.186</v>
      </c>
      <c r="N27" s="51">
        <f>(1-food_insecure)*(0.3)</f>
        <v>0.186</v>
      </c>
      <c r="O27" s="51">
        <f>(1-food_insecure)*(0.3)</f>
        <v>0.186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0.38866821289062498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0.97</v>
      </c>
      <c r="D34" s="51">
        <f t="shared" si="3"/>
        <v>0.97</v>
      </c>
      <c r="E34" s="51">
        <f t="shared" si="3"/>
        <v>0.97</v>
      </c>
      <c r="F34" s="51">
        <f t="shared" si="3"/>
        <v>0.97</v>
      </c>
      <c r="G34" s="51">
        <f t="shared" si="3"/>
        <v>0.97</v>
      </c>
      <c r="H34" s="51">
        <f t="shared" si="3"/>
        <v>0.97</v>
      </c>
      <c r="I34" s="51">
        <f t="shared" si="3"/>
        <v>0.97</v>
      </c>
      <c r="J34" s="51">
        <f t="shared" si="3"/>
        <v>0.97</v>
      </c>
      <c r="K34" s="51">
        <f t="shared" si="3"/>
        <v>0.97</v>
      </c>
      <c r="L34" s="51">
        <f t="shared" si="3"/>
        <v>0.97</v>
      </c>
      <c r="M34" s="51">
        <f t="shared" si="3"/>
        <v>0.97</v>
      </c>
      <c r="N34" s="51">
        <f t="shared" si="3"/>
        <v>0.97</v>
      </c>
      <c r="O34" s="51">
        <f t="shared" si="3"/>
        <v>0.97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578922.48800000001</v>
      </c>
      <c r="C2" s="107">
        <v>917000</v>
      </c>
      <c r="D2" s="107">
        <v>1483000</v>
      </c>
      <c r="E2" s="107">
        <v>462000</v>
      </c>
      <c r="F2" s="107">
        <v>483000</v>
      </c>
      <c r="G2" s="108">
        <f t="shared" ref="G2:G16" si="0">C2+D2+E2+F2</f>
        <v>3345000</v>
      </c>
      <c r="H2" s="108">
        <f t="shared" ref="H2:H40" si="1">(B2 + stillbirth*B2/(1000-stillbirth))/(1-abortion)</f>
        <v>671120.02793234913</v>
      </c>
      <c r="I2" s="108">
        <f t="shared" ref="I2:I40" si="2">G2-H2</f>
        <v>2673879.9720676509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586153.16400000011</v>
      </c>
      <c r="C3" s="107">
        <v>948000</v>
      </c>
      <c r="D3" s="107">
        <v>1517000</v>
      </c>
      <c r="E3" s="107">
        <v>458000</v>
      </c>
      <c r="F3" s="107">
        <v>480000</v>
      </c>
      <c r="G3" s="108">
        <f t="shared" si="0"/>
        <v>3403000</v>
      </c>
      <c r="H3" s="108">
        <f t="shared" si="1"/>
        <v>679502.24071502103</v>
      </c>
      <c r="I3" s="108">
        <f t="shared" si="2"/>
        <v>2723497.7592849787</v>
      </c>
    </row>
    <row r="4" spans="1:9" ht="15.75" customHeight="1" x14ac:dyDescent="0.25">
      <c r="A4" s="7">
        <f t="shared" si="3"/>
        <v>2023</v>
      </c>
      <c r="B4" s="43">
        <v>593153.94600000011</v>
      </c>
      <c r="C4" s="107">
        <v>981000</v>
      </c>
      <c r="D4" s="107">
        <v>1553000</v>
      </c>
      <c r="E4" s="107">
        <v>455000</v>
      </c>
      <c r="F4" s="107">
        <v>476000</v>
      </c>
      <c r="G4" s="108">
        <f t="shared" si="0"/>
        <v>3465000</v>
      </c>
      <c r="H4" s="108">
        <f t="shared" si="1"/>
        <v>687617.94723666564</v>
      </c>
      <c r="I4" s="108">
        <f t="shared" si="2"/>
        <v>2777382.0527633345</v>
      </c>
    </row>
    <row r="5" spans="1:9" ht="15.75" customHeight="1" x14ac:dyDescent="0.25">
      <c r="A5" s="7">
        <f t="shared" si="3"/>
        <v>2024</v>
      </c>
      <c r="B5" s="43">
        <v>599948.18099999998</v>
      </c>
      <c r="C5" s="107">
        <v>1014000</v>
      </c>
      <c r="D5" s="107">
        <v>1592000</v>
      </c>
      <c r="E5" s="107">
        <v>451000</v>
      </c>
      <c r="F5" s="107">
        <v>472000</v>
      </c>
      <c r="G5" s="108">
        <f t="shared" si="0"/>
        <v>3529000</v>
      </c>
      <c r="H5" s="108">
        <f t="shared" si="1"/>
        <v>695494.21267373895</v>
      </c>
      <c r="I5" s="108">
        <f t="shared" si="2"/>
        <v>2833505.7873262609</v>
      </c>
    </row>
    <row r="6" spans="1:9" ht="15.75" customHeight="1" x14ac:dyDescent="0.25">
      <c r="A6" s="7">
        <f t="shared" si="3"/>
        <v>2025</v>
      </c>
      <c r="B6" s="43">
        <v>606495.46</v>
      </c>
      <c r="C6" s="107">
        <v>1048000</v>
      </c>
      <c r="D6" s="107">
        <v>1635000</v>
      </c>
      <c r="E6" s="107">
        <v>446000</v>
      </c>
      <c r="F6" s="107">
        <v>469000</v>
      </c>
      <c r="G6" s="108">
        <f t="shared" si="0"/>
        <v>3598000</v>
      </c>
      <c r="H6" s="108">
        <f t="shared" si="1"/>
        <v>703084.1926044561</v>
      </c>
      <c r="I6" s="108">
        <f t="shared" si="2"/>
        <v>2894915.8073955439</v>
      </c>
    </row>
    <row r="7" spans="1:9" ht="15.75" customHeight="1" x14ac:dyDescent="0.25">
      <c r="A7" s="7">
        <f t="shared" si="3"/>
        <v>2026</v>
      </c>
      <c r="B7" s="43">
        <v>615254.97279999999</v>
      </c>
      <c r="C7" s="107">
        <v>1082000</v>
      </c>
      <c r="D7" s="107">
        <v>1683000</v>
      </c>
      <c r="E7" s="107">
        <v>438000</v>
      </c>
      <c r="F7" s="107">
        <v>465000</v>
      </c>
      <c r="G7" s="108">
        <f t="shared" si="0"/>
        <v>3668000</v>
      </c>
      <c r="H7" s="108">
        <f t="shared" si="1"/>
        <v>713238.72036398202</v>
      </c>
      <c r="I7" s="108">
        <f t="shared" si="2"/>
        <v>2954761.279636018</v>
      </c>
    </row>
    <row r="8" spans="1:9" ht="15.75" customHeight="1" x14ac:dyDescent="0.25">
      <c r="A8" s="7">
        <f t="shared" si="3"/>
        <v>2027</v>
      </c>
      <c r="B8" s="43">
        <v>623902.43520000007</v>
      </c>
      <c r="C8" s="107">
        <v>1116000</v>
      </c>
      <c r="D8" s="107">
        <v>1734000</v>
      </c>
      <c r="E8" s="107">
        <v>431000</v>
      </c>
      <c r="F8" s="107">
        <v>461000</v>
      </c>
      <c r="G8" s="108">
        <f t="shared" si="0"/>
        <v>3742000</v>
      </c>
      <c r="H8" s="108">
        <f t="shared" si="1"/>
        <v>723263.35289722704</v>
      </c>
      <c r="I8" s="108">
        <f t="shared" si="2"/>
        <v>3018736.6471027732</v>
      </c>
    </row>
    <row r="9" spans="1:9" ht="15.75" customHeight="1" x14ac:dyDescent="0.25">
      <c r="A9" s="7">
        <f t="shared" si="3"/>
        <v>2028</v>
      </c>
      <c r="B9" s="43">
        <v>632430.96759999997</v>
      </c>
      <c r="C9" s="107">
        <v>1149000</v>
      </c>
      <c r="D9" s="107">
        <v>1787000</v>
      </c>
      <c r="E9" s="107">
        <v>423000</v>
      </c>
      <c r="F9" s="107">
        <v>458000</v>
      </c>
      <c r="G9" s="108">
        <f t="shared" si="0"/>
        <v>3817000</v>
      </c>
      <c r="H9" s="108">
        <f t="shared" si="1"/>
        <v>733150.11497876828</v>
      </c>
      <c r="I9" s="108">
        <f t="shared" si="2"/>
        <v>3083849.8850212316</v>
      </c>
    </row>
    <row r="10" spans="1:9" ht="15.75" customHeight="1" x14ac:dyDescent="0.25">
      <c r="A10" s="7">
        <f t="shared" si="3"/>
        <v>2029</v>
      </c>
      <c r="B10" s="43">
        <v>640833.69039999996</v>
      </c>
      <c r="C10" s="107">
        <v>1180000</v>
      </c>
      <c r="D10" s="107">
        <v>1844000</v>
      </c>
      <c r="E10" s="107">
        <v>415000</v>
      </c>
      <c r="F10" s="107">
        <v>456000</v>
      </c>
      <c r="G10" s="108">
        <f t="shared" si="0"/>
        <v>3895000</v>
      </c>
      <c r="H10" s="108">
        <f t="shared" si="1"/>
        <v>742891.03138318297</v>
      </c>
      <c r="I10" s="108">
        <f t="shared" si="2"/>
        <v>3152108.9686168171</v>
      </c>
    </row>
    <row r="11" spans="1:9" ht="15.75" customHeight="1" x14ac:dyDescent="0.25">
      <c r="A11" s="7">
        <f t="shared" si="3"/>
        <v>2030</v>
      </c>
      <c r="B11" s="43">
        <v>649133.06599999999</v>
      </c>
      <c r="C11" s="107">
        <v>1207000</v>
      </c>
      <c r="D11" s="107">
        <v>1904000</v>
      </c>
      <c r="E11" s="107">
        <v>407000</v>
      </c>
      <c r="F11" s="107">
        <v>452000</v>
      </c>
      <c r="G11" s="108">
        <f t="shared" si="0"/>
        <v>3970000</v>
      </c>
      <c r="H11" s="108">
        <f t="shared" si="1"/>
        <v>752512.14180806093</v>
      </c>
      <c r="I11" s="108">
        <f t="shared" si="2"/>
        <v>3217487.8581919391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4.4712824981774828E-3</v>
      </c>
    </row>
    <row r="4" spans="1:8" ht="15.75" customHeight="1" x14ac:dyDescent="0.25">
      <c r="B4" s="13" t="s">
        <v>69</v>
      </c>
      <c r="C4" s="44">
        <v>0.20751379970319861</v>
      </c>
    </row>
    <row r="5" spans="1:8" ht="15.75" customHeight="1" x14ac:dyDescent="0.25">
      <c r="B5" s="13" t="s">
        <v>70</v>
      </c>
      <c r="C5" s="44">
        <v>6.462325837313336E-2</v>
      </c>
    </row>
    <row r="6" spans="1:8" ht="15.75" customHeight="1" x14ac:dyDescent="0.25">
      <c r="B6" s="13" t="s">
        <v>71</v>
      </c>
      <c r="C6" s="44">
        <v>0.25888576741349723</v>
      </c>
    </row>
    <row r="7" spans="1:8" ht="15.75" customHeight="1" x14ac:dyDescent="0.25">
      <c r="B7" s="13" t="s">
        <v>72</v>
      </c>
      <c r="C7" s="44">
        <v>0.27106590944320652</v>
      </c>
    </row>
    <row r="8" spans="1:8" ht="15.75" customHeight="1" x14ac:dyDescent="0.25">
      <c r="B8" s="13" t="s">
        <v>73</v>
      </c>
      <c r="C8" s="44">
        <v>3.8113644275411828E-3</v>
      </c>
    </row>
    <row r="9" spans="1:8" ht="15.75" customHeight="1" x14ac:dyDescent="0.25">
      <c r="B9" s="13" t="s">
        <v>74</v>
      </c>
      <c r="C9" s="44">
        <v>0.11425371089452099</v>
      </c>
    </row>
    <row r="10" spans="1:8" ht="15.75" customHeight="1" x14ac:dyDescent="0.25">
      <c r="B10" s="13" t="s">
        <v>75</v>
      </c>
      <c r="C10" s="44">
        <v>7.537490724672477E-2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0.13920414102579209</v>
      </c>
      <c r="D14" s="44">
        <v>0.13920414102579209</v>
      </c>
      <c r="E14" s="44">
        <v>0.13920414102579209</v>
      </c>
      <c r="F14" s="44">
        <v>0.13920414102579209</v>
      </c>
    </row>
    <row r="15" spans="1:8" ht="15.75" customHeight="1" x14ac:dyDescent="0.25">
      <c r="B15" s="13" t="s">
        <v>82</v>
      </c>
      <c r="C15" s="44">
        <v>0.2124389117327001</v>
      </c>
      <c r="D15" s="44">
        <v>0.2124389117327001</v>
      </c>
      <c r="E15" s="44">
        <v>0.2124389117327001</v>
      </c>
      <c r="F15" s="44">
        <v>0.2124389117327001</v>
      </c>
    </row>
    <row r="16" spans="1:8" ht="15.75" customHeight="1" x14ac:dyDescent="0.25">
      <c r="B16" s="13" t="s">
        <v>83</v>
      </c>
      <c r="C16" s="44">
        <v>2.7422463936026618E-2</v>
      </c>
      <c r="D16" s="44">
        <v>2.7422463936026618E-2</v>
      </c>
      <c r="E16" s="44">
        <v>2.7422463936026618E-2</v>
      </c>
      <c r="F16" s="44">
        <v>2.7422463936026618E-2</v>
      </c>
    </row>
    <row r="17" spans="1:8" ht="15.75" customHeight="1" x14ac:dyDescent="0.25">
      <c r="B17" s="13" t="s">
        <v>84</v>
      </c>
      <c r="C17" s="44">
        <v>7.7409592970447251E-3</v>
      </c>
      <c r="D17" s="44">
        <v>7.7409592970447251E-3</v>
      </c>
      <c r="E17" s="44">
        <v>7.7409592970447251E-3</v>
      </c>
      <c r="F17" s="44">
        <v>7.7409592970447251E-3</v>
      </c>
    </row>
    <row r="18" spans="1:8" ht="15.75" customHeight="1" x14ac:dyDescent="0.25">
      <c r="B18" s="13" t="s">
        <v>85</v>
      </c>
      <c r="C18" s="44">
        <v>8.0427927358167089E-2</v>
      </c>
      <c r="D18" s="44">
        <v>8.0427927358167089E-2</v>
      </c>
      <c r="E18" s="44">
        <v>8.0427927358167089E-2</v>
      </c>
      <c r="F18" s="44">
        <v>8.0427927358167089E-2</v>
      </c>
    </row>
    <row r="19" spans="1:8" ht="15.75" customHeight="1" x14ac:dyDescent="0.25">
      <c r="B19" s="13" t="s">
        <v>86</v>
      </c>
      <c r="C19" s="44">
        <v>3.0702218087033491E-2</v>
      </c>
      <c r="D19" s="44">
        <v>3.0702218087033491E-2</v>
      </c>
      <c r="E19" s="44">
        <v>3.0702218087033491E-2</v>
      </c>
      <c r="F19" s="44">
        <v>3.0702218087033491E-2</v>
      </c>
    </row>
    <row r="20" spans="1:8" ht="15.75" customHeight="1" x14ac:dyDescent="0.25">
      <c r="B20" s="13" t="s">
        <v>87</v>
      </c>
      <c r="C20" s="44">
        <v>1.282555959142416E-2</v>
      </c>
      <c r="D20" s="44">
        <v>1.282555959142416E-2</v>
      </c>
      <c r="E20" s="44">
        <v>1.282555959142416E-2</v>
      </c>
      <c r="F20" s="44">
        <v>1.282555959142416E-2</v>
      </c>
    </row>
    <row r="21" spans="1:8" ht="15.75" customHeight="1" x14ac:dyDescent="0.25">
      <c r="B21" s="13" t="s">
        <v>88</v>
      </c>
      <c r="C21" s="44">
        <v>0.1387297404206429</v>
      </c>
      <c r="D21" s="44">
        <v>0.1387297404206429</v>
      </c>
      <c r="E21" s="44">
        <v>0.1387297404206429</v>
      </c>
      <c r="F21" s="44">
        <v>0.1387297404206429</v>
      </c>
    </row>
    <row r="22" spans="1:8" ht="15.75" customHeight="1" x14ac:dyDescent="0.25">
      <c r="B22" s="13" t="s">
        <v>89</v>
      </c>
      <c r="C22" s="44">
        <v>0.35050807855116889</v>
      </c>
      <c r="D22" s="44">
        <v>0.35050807855116889</v>
      </c>
      <c r="E22" s="44">
        <v>0.35050807855116889</v>
      </c>
      <c r="F22" s="44">
        <v>0.35050807855116889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8.8209145000000003E-2</v>
      </c>
    </row>
    <row r="27" spans="1:8" ht="15.75" customHeight="1" x14ac:dyDescent="0.25">
      <c r="B27" s="13" t="s">
        <v>92</v>
      </c>
      <c r="C27" s="44">
        <v>8.6061309999999995E-3</v>
      </c>
    </row>
    <row r="28" spans="1:8" ht="15.75" customHeight="1" x14ac:dyDescent="0.25">
      <c r="B28" s="13" t="s">
        <v>93</v>
      </c>
      <c r="C28" s="44">
        <v>0.158177228</v>
      </c>
    </row>
    <row r="29" spans="1:8" ht="15.75" customHeight="1" x14ac:dyDescent="0.25">
      <c r="B29" s="13" t="s">
        <v>94</v>
      </c>
      <c r="C29" s="44">
        <v>0.16895537699999999</v>
      </c>
    </row>
    <row r="30" spans="1:8" ht="15.75" customHeight="1" x14ac:dyDescent="0.25">
      <c r="B30" s="13" t="s">
        <v>95</v>
      </c>
      <c r="C30" s="44">
        <v>0.10501387</v>
      </c>
    </row>
    <row r="31" spans="1:8" ht="15.75" customHeight="1" x14ac:dyDescent="0.25">
      <c r="B31" s="13" t="s">
        <v>96</v>
      </c>
      <c r="C31" s="44">
        <v>0.110556312</v>
      </c>
    </row>
    <row r="32" spans="1:8" ht="15.75" customHeight="1" x14ac:dyDescent="0.25">
      <c r="B32" s="13" t="s">
        <v>97</v>
      </c>
      <c r="C32" s="44">
        <v>1.8813532000000001E-2</v>
      </c>
    </row>
    <row r="33" spans="2:3" ht="15.75" customHeight="1" x14ac:dyDescent="0.25">
      <c r="B33" s="13" t="s">
        <v>98</v>
      </c>
      <c r="C33" s="44">
        <v>8.3149402999999997E-2</v>
      </c>
    </row>
    <row r="34" spans="2:3" ht="15.75" customHeight="1" x14ac:dyDescent="0.25">
      <c r="B34" s="13" t="s">
        <v>99</v>
      </c>
      <c r="C34" s="44">
        <v>0.25851900100000003</v>
      </c>
    </row>
    <row r="35" spans="2:3" ht="15.75" customHeight="1" x14ac:dyDescent="0.25">
      <c r="B35" s="18" t="s">
        <v>30</v>
      </c>
      <c r="C35" s="41">
        <f>SUM(C26:C34)</f>
        <v>0.99999999900000003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0.53786015563438472</v>
      </c>
      <c r="D2" s="109">
        <f>IFERROR(1-_xlfn.NORM.DIST(_xlfn.NORM.INV(SUM(D4:D5), 0, 1) + 1, 0, 1, TRUE), "")</f>
        <v>0.53786015563438472</v>
      </c>
      <c r="E2" s="109">
        <f>IFERROR(1-_xlfn.NORM.DIST(_xlfn.NORM.INV(SUM(E4:E5), 0, 1) + 1, 0, 1, TRUE), "")</f>
        <v>0.58070735106008253</v>
      </c>
      <c r="F2" s="109">
        <f>IFERROR(1-_xlfn.NORM.DIST(_xlfn.NORM.INV(SUM(F4:F5), 0, 1) + 1, 0, 1, TRUE), "")</f>
        <v>0.38766913185034979</v>
      </c>
      <c r="G2" s="109">
        <f>IFERROR(1-_xlfn.NORM.DIST(_xlfn.NORM.INV(SUM(G4:G5), 0, 1) + 1, 0, 1, TRUE), "")</f>
        <v>0.47489894505220975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0.32539121636561535</v>
      </c>
      <c r="D3" s="109">
        <f>IFERROR(_xlfn.NORM.DIST(_xlfn.NORM.INV(SUM(D4:D5), 0, 1) + 1, 0, 1, TRUE) - SUM(D4:D5), "")</f>
        <v>0.32539121636561535</v>
      </c>
      <c r="E3" s="109">
        <f>IFERROR(_xlfn.NORM.DIST(_xlfn.NORM.INV(SUM(E4:E5), 0, 1) + 1, 0, 1, TRUE) - SUM(E4:E5), "")</f>
        <v>0.30494052693991747</v>
      </c>
      <c r="F3" s="109">
        <f>IFERROR(_xlfn.NORM.DIST(_xlfn.NORM.INV(SUM(F4:F5), 0, 1) + 1, 0, 1, TRUE) - SUM(F4:F5), "")</f>
        <v>0.37490297014965024</v>
      </c>
      <c r="G3" s="109">
        <f>IFERROR(_xlfn.NORM.DIST(_xlfn.NORM.INV(SUM(G4:G5), 0, 1) + 1, 0, 1, TRUE) - SUM(G4:G5), "")</f>
        <v>0.35073191294779027</v>
      </c>
    </row>
    <row r="4" spans="1:15" ht="15.75" customHeight="1" x14ac:dyDescent="0.25">
      <c r="B4" s="7" t="s">
        <v>104</v>
      </c>
      <c r="C4" s="110">
        <v>7.6565332E-2</v>
      </c>
      <c r="D4" s="110">
        <v>7.6565332E-2</v>
      </c>
      <c r="E4" s="110">
        <v>8.913674399999999E-2</v>
      </c>
      <c r="F4" s="110">
        <v>0.17171834999999999</v>
      </c>
      <c r="G4" s="110">
        <v>0.13170572999999999</v>
      </c>
    </row>
    <row r="5" spans="1:15" ht="15.75" customHeight="1" x14ac:dyDescent="0.25">
      <c r="B5" s="7" t="s">
        <v>105</v>
      </c>
      <c r="C5" s="110">
        <v>6.0183295999999997E-2</v>
      </c>
      <c r="D5" s="110">
        <v>6.0183295999999997E-2</v>
      </c>
      <c r="E5" s="110">
        <v>2.5215378E-2</v>
      </c>
      <c r="F5" s="110">
        <v>6.5709548000000007E-2</v>
      </c>
      <c r="G5" s="110">
        <v>4.2663411999999998E-2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0.70041141962889797</v>
      </c>
      <c r="D8" s="109">
        <f>IFERROR(1-_xlfn.NORM.DIST(_xlfn.NORM.INV(SUM(D10:D11), 0, 1) + 1, 0, 1, TRUE), "")</f>
        <v>0.70041141962889797</v>
      </c>
      <c r="E8" s="109">
        <f>IFERROR(1-_xlfn.NORM.DIST(_xlfn.NORM.INV(SUM(E10:E11), 0, 1) + 1, 0, 1, TRUE), "")</f>
        <v>0.66699722266642614</v>
      </c>
      <c r="F8" s="109">
        <f>IFERROR(1-_xlfn.NORM.DIST(_xlfn.NORM.INV(SUM(F10:F11), 0, 1) + 1, 0, 1, TRUE), "")</f>
        <v>0.65419737153968127</v>
      </c>
      <c r="G8" s="109">
        <f>IFERROR(1-_xlfn.NORM.DIST(_xlfn.NORM.INV(SUM(G10:G11), 0, 1) + 1, 0, 1, TRUE), "")</f>
        <v>0.64555280061768983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0.23603185137110205</v>
      </c>
      <c r="D9" s="109">
        <f>IFERROR(_xlfn.NORM.DIST(_xlfn.NORM.INV(SUM(D10:D11), 0, 1) + 1, 0, 1, TRUE) - SUM(D10:D11), "")</f>
        <v>0.23603185137110205</v>
      </c>
      <c r="E9" s="109">
        <f>IFERROR(_xlfn.NORM.DIST(_xlfn.NORM.INV(SUM(E10:E11), 0, 1) + 1, 0, 1, TRUE) - SUM(E10:E11), "")</f>
        <v>0.25687885233357388</v>
      </c>
      <c r="F9" s="109">
        <f>IFERROR(_xlfn.NORM.DIST(_xlfn.NORM.INV(SUM(F10:F11), 0, 1) + 1, 0, 1, TRUE) - SUM(F10:F11), "")</f>
        <v>0.26454734946031871</v>
      </c>
      <c r="G9" s="109">
        <f>IFERROR(_xlfn.NORM.DIST(_xlfn.NORM.INV(SUM(G10:G11), 0, 1) + 1, 0, 1, TRUE) - SUM(G10:G11), "")</f>
        <v>0.26962407388231019</v>
      </c>
    </row>
    <row r="10" spans="1:15" ht="15.75" customHeight="1" x14ac:dyDescent="0.25">
      <c r="B10" s="7" t="s">
        <v>109</v>
      </c>
      <c r="C10" s="110">
        <v>4.7454947999999997E-2</v>
      </c>
      <c r="D10" s="110">
        <v>4.7454947999999997E-2</v>
      </c>
      <c r="E10" s="110">
        <v>6.6063932999999991E-2</v>
      </c>
      <c r="F10" s="110">
        <v>6.1305503999999997E-2</v>
      </c>
      <c r="G10" s="110">
        <v>7.5383500999999992E-2</v>
      </c>
    </row>
    <row r="11" spans="1:15" ht="15.75" customHeight="1" x14ac:dyDescent="0.25">
      <c r="B11" s="7" t="s">
        <v>110</v>
      </c>
      <c r="C11" s="110">
        <v>1.6101780999999999E-2</v>
      </c>
      <c r="D11" s="110">
        <v>1.6101780999999999E-2</v>
      </c>
      <c r="E11" s="110">
        <v>1.0059992E-2</v>
      </c>
      <c r="F11" s="110">
        <v>1.9949774999999999E-2</v>
      </c>
      <c r="G11" s="110">
        <v>9.4396245000000004E-3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0.89921624824999991</v>
      </c>
      <c r="D14" s="112">
        <v>0.88454178175099996</v>
      </c>
      <c r="E14" s="112">
        <v>0.88454178175099996</v>
      </c>
      <c r="F14" s="112">
        <v>0.71638189990300005</v>
      </c>
      <c r="G14" s="112">
        <v>0.71638189990300005</v>
      </c>
      <c r="H14" s="113">
        <v>0.58099999999999985</v>
      </c>
      <c r="I14" s="113">
        <v>0.58099999999999985</v>
      </c>
      <c r="J14" s="113">
        <v>0.58099999999999985</v>
      </c>
      <c r="K14" s="113">
        <v>0.58099999999999985</v>
      </c>
      <c r="L14" s="113">
        <v>0.49099999999999999</v>
      </c>
      <c r="M14" s="113">
        <v>0.49099999999999999</v>
      </c>
      <c r="N14" s="113">
        <v>0.49099999999999999</v>
      </c>
      <c r="O14" s="113">
        <v>0.49099999999999999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0.35949856310411582</v>
      </c>
      <c r="D15" s="109">
        <f t="shared" si="0"/>
        <v>0.35363184346801413</v>
      </c>
      <c r="E15" s="109">
        <f t="shared" si="0"/>
        <v>0.35363184346801413</v>
      </c>
      <c r="F15" s="109">
        <f t="shared" si="0"/>
        <v>0.28640303614412038</v>
      </c>
      <c r="G15" s="109">
        <f t="shared" si="0"/>
        <v>0.28640303614412038</v>
      </c>
      <c r="H15" s="109">
        <f t="shared" si="0"/>
        <v>0.23227857100000002</v>
      </c>
      <c r="I15" s="109">
        <f t="shared" si="0"/>
        <v>0.23227857100000002</v>
      </c>
      <c r="J15" s="109">
        <f t="shared" si="0"/>
        <v>0.23227857100000002</v>
      </c>
      <c r="K15" s="109">
        <f t="shared" si="0"/>
        <v>0.23227857100000002</v>
      </c>
      <c r="L15" s="109">
        <f t="shared" si="0"/>
        <v>0.19629738100000005</v>
      </c>
      <c r="M15" s="109">
        <f t="shared" si="0"/>
        <v>0.19629738100000005</v>
      </c>
      <c r="N15" s="109">
        <f t="shared" si="0"/>
        <v>0.19629738100000005</v>
      </c>
      <c r="O15" s="109">
        <f t="shared" si="0"/>
        <v>0.19629738100000005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0.60487792969999998</v>
      </c>
      <c r="D2" s="110">
        <v>0.34281075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0.27744206999999999</v>
      </c>
      <c r="D3" s="110">
        <v>0.48379250000000001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9.1609411000000002E-2</v>
      </c>
      <c r="D4" s="110">
        <v>0.17043858000000001</v>
      </c>
      <c r="E4" s="110">
        <v>0.97205805778503407</v>
      </c>
      <c r="F4" s="110">
        <v>0.70281660556793202</v>
      </c>
      <c r="G4" s="110">
        <v>0</v>
      </c>
    </row>
    <row r="5" spans="1:7" x14ac:dyDescent="0.25">
      <c r="B5" s="83" t="s">
        <v>122</v>
      </c>
      <c r="C5" s="109">
        <v>2.6070580480000001E-2</v>
      </c>
      <c r="D5" s="109">
        <v>2.9581690000000001E-3</v>
      </c>
      <c r="E5" s="109">
        <f>1-SUM(E2:E4)</f>
        <v>2.7941942214965931E-2</v>
      </c>
      <c r="F5" s="109">
        <f>1-SUM(F2:F4)</f>
        <v>0.29718339443206798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2022-02-27T23:09:38Z</dcterms:modified>
</cp:coreProperties>
</file>