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C5185802-0A89-4D82-B73E-D85636D3F5AF}" xr6:coauthVersionLast="47" xr6:coauthVersionMax="47" xr10:uidLastSave="{00000000-0000-0000-0000-000000000000}"/>
  <bookViews>
    <workbookView xWindow="-28920" yWindow="-120" windowWidth="29040" windowHeight="15840" tabRatio="961" activeTab="4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D58" i="20" l="1"/>
  <c r="A14" i="2"/>
  <c r="A18" i="2"/>
  <c r="A24" i="2"/>
  <c r="A28" i="2"/>
  <c r="A34" i="2"/>
  <c r="A38" i="2"/>
  <c r="A4" i="2"/>
  <c r="A5" i="2" s="1"/>
  <c r="A6" i="2" s="1"/>
  <c r="A7" i="2" s="1"/>
  <c r="A8" i="2" s="1"/>
  <c r="A9" i="2" s="1"/>
  <c r="A10" i="2" s="1"/>
  <c r="A11" i="2" s="1"/>
  <c r="A12" i="2"/>
  <c r="A16" i="2"/>
  <c r="A20" i="2"/>
  <c r="A22" i="2"/>
  <c r="A26" i="2"/>
  <c r="A30" i="2"/>
  <c r="A32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<sst xmlns="http://schemas.openxmlformats.org/spreadsheetml/2006/main" count="2089" uniqueCount="341">
  <si>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</si>
  <si>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</si>
  <si>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</si>
  <si>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</si>
  <si>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</si>
  <si>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</si>
  <si>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</si>
  <si>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</si>
  <si>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</si>
  <si>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</si>
  <si>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</si>
  <si>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</si>
  <si>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</si>
  <si>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</si>
  <si>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</si>
  <si>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</si>
  <si>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</si>
  <si>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</si>
  <si>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</si>
  <si>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</si>
  <si>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</si>
  <si>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</si>
  <si>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</si>
  <si>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</si>
  <si>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</si>
  <si>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</si>
  <si>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</si>
  <si>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</si>
  <si>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</si>
  <si>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</si>
  <si>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</si>
  <si>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</si>
  <si>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</si>
  <si>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</si>
  <si>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</si>
  <si>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</si>
  <si>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</si>
  <si>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</si>
  <si>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</si>
  <si>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</si>
  <si>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</si>
  <si>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</si>
  <si>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</si>
  <si>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</si>
  <si>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</si>
  <si>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</si>
  <si>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</si>
  <si>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</si>
  <si>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</si>
  <si>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</si>
  <si>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</si>
  <si>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</si>
  <si>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</si>
  <si>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</si>
  <si>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</si>
  <si>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</si>
  <si>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</si>
  <si>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</si>
  <si>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</si>
  <si>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</si>
  <si>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</si>
  <si>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</si>
  <si>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</si>
  <si>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</si>
  <si>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</si>
  <si>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</si>
  <si>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</si>
  <si>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</si>
  <si>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</si>
  <si>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</si>
  <si>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</si>
  <si>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</si>
  <si>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</si>
  <si>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</si>
  <si>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</si>
  <si>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</si>
  <si>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</si>
  <si>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</si>
  <si>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</si>
  <si>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</si>
  <si>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</si>
  <si>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</si>
  <si>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</si>
  <si>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</si>
  <si>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</si>
  <si>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</si>
  <si>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</si>
  <si>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</si>
  <si>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</si>
  <si>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</si>
  <si>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</si>
  <si>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</si>
  <si>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</si>
  <si>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</si>
  <si>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</si>
  <si>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</si>
  <si>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</si>
  <si>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</si>
  <si>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</si>
  <si>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</si>
  <si>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</si>
  <si>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</si>
  <si>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</si>
  <si>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</si>
  <si>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</si>
  <si>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</si>
  <si>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</si>
  <si>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</si>
  <si>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</si>
  <si>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</si>
  <si>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</si>
  <si>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</si>
  <si>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</si>
  <si>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</si>
  <si>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</si>
  <si>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</si>
  <si>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</si>
  <si>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</si>
  <si>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</si>
  <si>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</si>
  <si>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</si>
  <si>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</si>
  <si>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</si>
  <si>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</si>
  <si>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</si>
  <si>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</si>
  <si>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</si>
  <si>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</si>
  <si>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</si>
  <si>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</si>
  <si>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</si>
  <si>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</si>
  <si>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</si>
  <si>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</si>
  <si>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</si>
  <si>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</si>
  <si>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</si>
  <si>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</si>
  <si>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</si>
  <si>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</si>
  <si>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</si>
  <si>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</si>
  <si>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</si>
  <si>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</si>
  <si>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</si>
  <si>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</si>
  <si>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</si>
  <si>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</si>
  <si>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</si>
  <si>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</si>
  <si>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</si>
  <si>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</si>
  <si>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</si>
  <si>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</si>
  <si>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</si>
  <si>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</si>
  <si>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</si>
  <si>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</si>
  <si>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</si>
  <si>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</si>
  <si>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</si>
  <si>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</si>
  <si>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</si>
  <si>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</si>
  <si>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</si>
  <si>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</si>
  <si>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</si>
  <si>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</si>
  <si>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</si>
  <si>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</si>
  <si>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</si>
  <si>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</si>
  <si>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</si>
  <si>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</si>
  <si>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</si>
  <si>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</si>
  <si>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</si>
  <si>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</si>
  <si>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</si>
  <si>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</si>
  <si>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</si>
  <si>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</si>
  <si>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</si>
  <si>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</si>
  <si>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</si>
  <si>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</si>
  <si>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</si>
  <si>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</si>
  <si>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</si>
  <si>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</si>
  <si>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</si>
  <si>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</si>
  <si>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</si>
  <si>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</si>
  <si>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</si>
  <si>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</si>
  <si>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</si>
  <si>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</si>
  <si>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</si>
  <si>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</si>
  <si>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</si>
  <si>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</si>
  <si>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</si>
  <si>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</si>
  <si>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Malnutrición aguda moderada (MAM)</t>
  </si>
  <si>
    <t>Malnutrición Aguda Severa (MAS)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</si>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</sst>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6586378</v>
      </c>
    </row>
    <row r="8" spans="1:3" ht="15" customHeight="1" x14ac:dyDescent="0.25">
      <c r="B8" s="7" t="s">
        <v>8</v>
      </c>
      <c r="C8" s="38">
        <v>1E-3</v>
      </c>
    </row>
    <row r="9" spans="1:3" ht="15" customHeight="1" x14ac:dyDescent="0.25">
      <c r="B9" s="7" t="s">
        <v>9</v>
      </c>
      <c r="C9" s="39">
        <v>0.01</v>
      </c>
    </row>
    <row r="10" spans="1:3" ht="15" customHeight="1" x14ac:dyDescent="0.25">
      <c r="B10" s="7" t="s">
        <v>10</v>
      </c>
      <c r="C10" s="39">
        <v>0.8498191070556641</v>
      </c>
    </row>
    <row r="11" spans="1:3" ht="15" customHeight="1" x14ac:dyDescent="0.25">
      <c r="B11" s="7" t="s">
        <v>11</v>
      </c>
      <c r="C11" s="38">
        <v>0.88900000000000001</v>
      </c>
    </row>
    <row r="12" spans="1:3" ht="15" customHeight="1" x14ac:dyDescent="0.25">
      <c r="B12" s="7" t="s">
        <v>12</v>
      </c>
      <c r="C12" s="38">
        <v>0.373</v>
      </c>
    </row>
    <row r="13" spans="1:3" ht="15" customHeight="1" x14ac:dyDescent="0.25">
      <c r="B13" s="7" t="s">
        <v>13</v>
      </c>
      <c r="C13" s="38">
        <v>0.40300000000000002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7.0099999999999996E-2</v>
      </c>
    </row>
    <row r="24" spans="1:3" ht="15" customHeight="1" x14ac:dyDescent="0.25">
      <c r="B24" s="10" t="s">
        <v>22</v>
      </c>
      <c r="C24" s="39">
        <v>0.54359999999999997</v>
      </c>
    </row>
    <row r="25" spans="1:3" ht="15" customHeight="1" x14ac:dyDescent="0.25">
      <c r="B25" s="10" t="s">
        <v>23</v>
      </c>
      <c r="C25" s="39">
        <v>0.36299999999999999</v>
      </c>
    </row>
    <row r="26" spans="1:3" ht="15" customHeight="1" x14ac:dyDescent="0.25">
      <c r="B26" s="10" t="s">
        <v>24</v>
      </c>
      <c r="C26" s="39">
        <v>2.3300000000000001E-2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0.34186433168632502</v>
      </c>
    </row>
    <row r="30" spans="1:3" ht="14.25" customHeight="1" x14ac:dyDescent="0.25">
      <c r="B30" s="16" t="s">
        <v>27</v>
      </c>
      <c r="C30" s="103">
        <v>8.608449496655661E-2</v>
      </c>
    </row>
    <row r="31" spans="1:3" ht="14.25" customHeight="1" x14ac:dyDescent="0.25">
      <c r="B31" s="16" t="s">
        <v>28</v>
      </c>
      <c r="C31" s="103">
        <v>9.0131869666394693E-2</v>
      </c>
    </row>
    <row r="32" spans="1:3" ht="14.25" customHeight="1" x14ac:dyDescent="0.25">
      <c r="B32" s="16" t="s">
        <v>29</v>
      </c>
      <c r="C32" s="103">
        <v>0.481919303680723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5.2784806391885404</v>
      </c>
    </row>
    <row r="38" spans="1:5" ht="15" customHeight="1" x14ac:dyDescent="0.25">
      <c r="B38" s="22" t="s">
        <v>34</v>
      </c>
      <c r="C38" s="37">
        <v>8.6153282712556596</v>
      </c>
      <c r="D38" s="104"/>
      <c r="E38" s="105"/>
    </row>
    <row r="39" spans="1:5" ht="15" customHeight="1" x14ac:dyDescent="0.25">
      <c r="B39" s="22" t="s">
        <v>35</v>
      </c>
      <c r="C39" s="37">
        <v>10.046388231764</v>
      </c>
      <c r="D39" s="104"/>
      <c r="E39" s="104"/>
    </row>
    <row r="40" spans="1:5" ht="15" customHeight="1" x14ac:dyDescent="0.25">
      <c r="B40" s="22" t="s">
        <v>36</v>
      </c>
      <c r="C40" s="106">
        <v>0.17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4.4318235809999997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2.66874E-2</v>
      </c>
      <c r="D45" s="104"/>
    </row>
    <row r="46" spans="1:5" ht="15.75" customHeight="1" x14ac:dyDescent="0.25">
      <c r="B46" s="22" t="s">
        <v>41</v>
      </c>
      <c r="C46" s="39">
        <v>9.2983700000000002E-2</v>
      </c>
      <c r="D46" s="104"/>
    </row>
    <row r="47" spans="1:5" ht="15.75" customHeight="1" x14ac:dyDescent="0.25">
      <c r="B47" s="22" t="s">
        <v>42</v>
      </c>
      <c r="C47" s="39">
        <v>0.18996379999999999</v>
      </c>
      <c r="D47" s="104"/>
      <c r="E47" s="105"/>
    </row>
    <row r="48" spans="1:5" ht="15" customHeight="1" x14ac:dyDescent="0.25">
      <c r="B48" s="22" t="s">
        <v>43</v>
      </c>
      <c r="C48" s="40">
        <v>0.69036510000000006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2.9</v>
      </c>
      <c r="D51" s="104"/>
    </row>
    <row r="52" spans="1:4" ht="15" customHeight="1" x14ac:dyDescent="0.25">
      <c r="B52" s="22" t="s">
        <v>46</v>
      </c>
      <c r="C52" s="42">
        <v>2.9</v>
      </c>
    </row>
    <row r="53" spans="1:4" ht="15.75" customHeight="1" x14ac:dyDescent="0.25">
      <c r="B53" s="22" t="s">
        <v>47</v>
      </c>
      <c r="C53" s="42">
        <v>2.9</v>
      </c>
    </row>
    <row r="54" spans="1:4" ht="15.75" customHeight="1" x14ac:dyDescent="0.25">
      <c r="B54" s="22" t="s">
        <v>48</v>
      </c>
      <c r="C54" s="42">
        <v>2.9</v>
      </c>
    </row>
    <row r="55" spans="1:4" ht="15.75" customHeight="1" x14ac:dyDescent="0.25">
      <c r="B55" s="22" t="s">
        <v>49</v>
      </c>
      <c r="C55" s="42">
        <v>2.9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2.0689655172413789E-2</v>
      </c>
    </row>
    <row r="59" spans="1:4" ht="15.75" customHeight="1" x14ac:dyDescent="0.25">
      <c r="B59" s="22" t="s">
        <v>52</v>
      </c>
      <c r="C59" s="38">
        <v>0.59711100000000006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0.11396655999999999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1263888.0190000001</v>
      </c>
      <c r="C2" s="107">
        <v>3314000</v>
      </c>
      <c r="D2" s="107">
        <v>6508000</v>
      </c>
      <c r="E2" s="107">
        <v>496000</v>
      </c>
      <c r="F2" s="107">
        <v>366000</v>
      </c>
      <c r="G2" s="108">
        <f t="shared" ref="G2:G16" si="0">C2+D2+E2+F2</f>
        <v>10684000</v>
      </c>
      <c r="H2" s="108">
        <f t="shared" ref="H2:H40" si="1">(B2 + stillbirth*B2/(1000-stillbirth))/(1-abortion)</f>
        <v>1442629.8662873399</v>
      </c>
      <c r="I2" s="108">
        <f t="shared" ref="I2:I40" si="2">G2-H2</f>
        <v>9241370.1337126605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1253282.0828</v>
      </c>
      <c r="C3" s="107">
        <v>3290000</v>
      </c>
      <c r="D3" s="107">
        <v>6523000</v>
      </c>
      <c r="E3" s="107">
        <v>509000</v>
      </c>
      <c r="F3" s="107">
        <v>375000</v>
      </c>
      <c r="G3" s="108">
        <f t="shared" si="0"/>
        <v>10697000</v>
      </c>
      <c r="H3" s="108">
        <f t="shared" si="1"/>
        <v>1430524.0150631438</v>
      </c>
      <c r="I3" s="108">
        <f t="shared" si="2"/>
        <v>9266475.9849368557</v>
      </c>
    </row>
    <row r="4" spans="1:9" ht="15.75" customHeight="1" x14ac:dyDescent="0.25">
      <c r="A4" s="7">
        <f t="shared" si="3"/>
        <v>2023</v>
      </c>
      <c r="B4" s="43">
        <v>1240732.2312</v>
      </c>
      <c r="C4" s="107">
        <v>3261000</v>
      </c>
      <c r="D4" s="107">
        <v>6526000</v>
      </c>
      <c r="E4" s="107">
        <v>520000</v>
      </c>
      <c r="F4" s="107">
        <v>384000</v>
      </c>
      <c r="G4" s="108">
        <f t="shared" si="0"/>
        <v>10691000</v>
      </c>
      <c r="H4" s="108">
        <f t="shared" si="1"/>
        <v>1416199.3356109574</v>
      </c>
      <c r="I4" s="108">
        <f t="shared" si="2"/>
        <v>9274800.6643890422</v>
      </c>
    </row>
    <row r="5" spans="1:9" ht="15.75" customHeight="1" x14ac:dyDescent="0.25">
      <c r="A5" s="7">
        <f t="shared" si="3"/>
        <v>2024</v>
      </c>
      <c r="B5" s="43">
        <v>1227488.4288000001</v>
      </c>
      <c r="C5" s="107">
        <v>3235000</v>
      </c>
      <c r="D5" s="107">
        <v>6516000</v>
      </c>
      <c r="E5" s="107">
        <v>528000</v>
      </c>
      <c r="F5" s="107">
        <v>394000</v>
      </c>
      <c r="G5" s="108">
        <f t="shared" si="0"/>
        <v>10673000</v>
      </c>
      <c r="H5" s="108">
        <f t="shared" si="1"/>
        <v>1401082.5652972672</v>
      </c>
      <c r="I5" s="108">
        <f t="shared" si="2"/>
        <v>9271917.4347027335</v>
      </c>
    </row>
    <row r="6" spans="1:9" ht="15.75" customHeight="1" x14ac:dyDescent="0.25">
      <c r="A6" s="7">
        <f t="shared" si="3"/>
        <v>2025</v>
      </c>
      <c r="B6" s="43">
        <v>1214448.625</v>
      </c>
      <c r="C6" s="107">
        <v>3214000</v>
      </c>
      <c r="D6" s="107">
        <v>6497000</v>
      </c>
      <c r="E6" s="107">
        <v>530000</v>
      </c>
      <c r="F6" s="107">
        <v>405000</v>
      </c>
      <c r="G6" s="108">
        <f t="shared" si="0"/>
        <v>10646000</v>
      </c>
      <c r="H6" s="108">
        <f t="shared" si="1"/>
        <v>1386198.6435181119</v>
      </c>
      <c r="I6" s="108">
        <f t="shared" si="2"/>
        <v>9259801.3564818874</v>
      </c>
    </row>
    <row r="7" spans="1:9" ht="15.75" customHeight="1" x14ac:dyDescent="0.25">
      <c r="A7" s="7">
        <f t="shared" si="3"/>
        <v>2026</v>
      </c>
      <c r="B7" s="43">
        <v>1205093.5728</v>
      </c>
      <c r="C7" s="107">
        <v>3202000</v>
      </c>
      <c r="D7" s="107">
        <v>6473000</v>
      </c>
      <c r="E7" s="107">
        <v>527000</v>
      </c>
      <c r="F7" s="107">
        <v>417000</v>
      </c>
      <c r="G7" s="108">
        <f t="shared" si="0"/>
        <v>10619000</v>
      </c>
      <c r="H7" s="108">
        <f t="shared" si="1"/>
        <v>1375520.5790839896</v>
      </c>
      <c r="I7" s="108">
        <f t="shared" si="2"/>
        <v>9243479.4209160097</v>
      </c>
    </row>
    <row r="8" spans="1:9" ht="15.75" customHeight="1" x14ac:dyDescent="0.25">
      <c r="A8" s="7">
        <f t="shared" si="3"/>
        <v>2027</v>
      </c>
      <c r="B8" s="43">
        <v>1195992.3959999999</v>
      </c>
      <c r="C8" s="107">
        <v>3195000</v>
      </c>
      <c r="D8" s="107">
        <v>6441000</v>
      </c>
      <c r="E8" s="107">
        <v>521000</v>
      </c>
      <c r="F8" s="107">
        <v>429000</v>
      </c>
      <c r="G8" s="108">
        <f t="shared" si="0"/>
        <v>10586000</v>
      </c>
      <c r="H8" s="108">
        <f t="shared" si="1"/>
        <v>1365132.2936720988</v>
      </c>
      <c r="I8" s="108">
        <f t="shared" si="2"/>
        <v>9220867.7063279003</v>
      </c>
    </row>
    <row r="9" spans="1:9" ht="15.75" customHeight="1" x14ac:dyDescent="0.25">
      <c r="A9" s="7">
        <f t="shared" si="3"/>
        <v>2028</v>
      </c>
      <c r="B9" s="43">
        <v>1187089.1103999999</v>
      </c>
      <c r="C9" s="107">
        <v>3189000</v>
      </c>
      <c r="D9" s="107">
        <v>6404000</v>
      </c>
      <c r="E9" s="107">
        <v>511000</v>
      </c>
      <c r="F9" s="107">
        <v>443000</v>
      </c>
      <c r="G9" s="108">
        <f t="shared" si="0"/>
        <v>10547000</v>
      </c>
      <c r="H9" s="108">
        <f t="shared" si="1"/>
        <v>1354969.8856726871</v>
      </c>
      <c r="I9" s="108">
        <f t="shared" si="2"/>
        <v>9192030.1143273134</v>
      </c>
    </row>
    <row r="10" spans="1:9" ht="15.75" customHeight="1" x14ac:dyDescent="0.25">
      <c r="A10" s="7">
        <f t="shared" si="3"/>
        <v>2029</v>
      </c>
      <c r="B10" s="43">
        <v>1178209.2420000001</v>
      </c>
      <c r="C10" s="107">
        <v>3179000</v>
      </c>
      <c r="D10" s="107">
        <v>6368000</v>
      </c>
      <c r="E10" s="107">
        <v>501000</v>
      </c>
      <c r="F10" s="107">
        <v>456000</v>
      </c>
      <c r="G10" s="108">
        <f t="shared" si="0"/>
        <v>10504000</v>
      </c>
      <c r="H10" s="108">
        <f t="shared" si="1"/>
        <v>1344834.2065856454</v>
      </c>
      <c r="I10" s="108">
        <f t="shared" si="2"/>
        <v>9159165.7934143543</v>
      </c>
    </row>
    <row r="11" spans="1:9" ht="15.75" customHeight="1" x14ac:dyDescent="0.25">
      <c r="A11" s="7">
        <f t="shared" si="3"/>
        <v>2030</v>
      </c>
      <c r="B11" s="43">
        <v>1169226.4080000001</v>
      </c>
      <c r="C11" s="107">
        <v>3163000</v>
      </c>
      <c r="D11" s="107">
        <v>6335000</v>
      </c>
      <c r="E11" s="107">
        <v>491000</v>
      </c>
      <c r="F11" s="107">
        <v>469000</v>
      </c>
      <c r="G11" s="108">
        <f t="shared" si="0"/>
        <v>10458000</v>
      </c>
      <c r="H11" s="108">
        <f t="shared" si="1"/>
        <v>1334581.0002750463</v>
      </c>
      <c r="I11" s="108">
        <f t="shared" si="2"/>
        <v>9123418.9997249544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0</v>
      </c>
    </row>
    <row r="4" spans="1:8" ht="15.75" customHeight="1" x14ac:dyDescent="0.25">
      <c r="B4" s="13" t="s">
        <v>69</v>
      </c>
      <c r="C4" s="44">
        <v>6.5780787918312059E-2</v>
      </c>
    </row>
    <row r="5" spans="1:8" ht="15.75" customHeight="1" x14ac:dyDescent="0.25">
      <c r="B5" s="13" t="s">
        <v>70</v>
      </c>
      <c r="C5" s="44">
        <v>1.324948228162641E-2</v>
      </c>
    </row>
    <row r="6" spans="1:8" ht="15.75" customHeight="1" x14ac:dyDescent="0.25">
      <c r="B6" s="13" t="s">
        <v>71</v>
      </c>
      <c r="C6" s="44">
        <v>7.7491190228652154E-2</v>
      </c>
    </row>
    <row r="7" spans="1:8" ht="15.75" customHeight="1" x14ac:dyDescent="0.25">
      <c r="B7" s="13" t="s">
        <v>72</v>
      </c>
      <c r="C7" s="44">
        <v>0.40754536158370702</v>
      </c>
    </row>
    <row r="8" spans="1:8" ht="15.75" customHeight="1" x14ac:dyDescent="0.25">
      <c r="B8" s="13" t="s">
        <v>73</v>
      </c>
      <c r="C8" s="44">
        <v>0</v>
      </c>
    </row>
    <row r="9" spans="1:8" ht="15.75" customHeight="1" x14ac:dyDescent="0.25">
      <c r="B9" s="13" t="s">
        <v>74</v>
      </c>
      <c r="C9" s="44">
        <v>0.30498340206693358</v>
      </c>
    </row>
    <row r="10" spans="1:8" ht="15.75" customHeight="1" x14ac:dyDescent="0.25">
      <c r="B10" s="13" t="s">
        <v>75</v>
      </c>
      <c r="C10" s="44">
        <v>0.13094977592076881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1.8973157017512472E-2</v>
      </c>
      <c r="D14" s="44">
        <v>1.8973157017512472E-2</v>
      </c>
      <c r="E14" s="44">
        <v>1.8973157017512472E-2</v>
      </c>
      <c r="F14" s="44">
        <v>1.8973157017512472E-2</v>
      </c>
    </row>
    <row r="15" spans="1:8" ht="15.75" customHeight="1" x14ac:dyDescent="0.25">
      <c r="B15" s="13" t="s">
        <v>82</v>
      </c>
      <c r="C15" s="44">
        <v>7.1740472660633589E-2</v>
      </c>
      <c r="D15" s="44">
        <v>7.1740472660633589E-2</v>
      </c>
      <c r="E15" s="44">
        <v>7.1740472660633589E-2</v>
      </c>
      <c r="F15" s="44">
        <v>7.1740472660633589E-2</v>
      </c>
    </row>
    <row r="16" spans="1:8" ht="15.75" customHeight="1" x14ac:dyDescent="0.25">
      <c r="B16" s="13" t="s">
        <v>83</v>
      </c>
      <c r="C16" s="44">
        <v>9.228266138645299E-3</v>
      </c>
      <c r="D16" s="44">
        <v>9.228266138645299E-3</v>
      </c>
      <c r="E16" s="44">
        <v>9.228266138645299E-3</v>
      </c>
      <c r="F16" s="44">
        <v>9.228266138645299E-3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0</v>
      </c>
      <c r="D18" s="44">
        <v>0</v>
      </c>
      <c r="E18" s="44">
        <v>0</v>
      </c>
      <c r="F18" s="44">
        <v>0</v>
      </c>
    </row>
    <row r="19" spans="1:8" ht="15.75" customHeight="1" x14ac:dyDescent="0.25">
      <c r="B19" s="13" t="s">
        <v>86</v>
      </c>
      <c r="C19" s="44">
        <v>0</v>
      </c>
      <c r="D19" s="44">
        <v>0</v>
      </c>
      <c r="E19" s="44">
        <v>0</v>
      </c>
      <c r="F19" s="44">
        <v>0</v>
      </c>
    </row>
    <row r="20" spans="1:8" ht="15.75" customHeight="1" x14ac:dyDescent="0.25">
      <c r="B20" s="13" t="s">
        <v>87</v>
      </c>
      <c r="C20" s="44">
        <v>0</v>
      </c>
      <c r="D20" s="44">
        <v>0</v>
      </c>
      <c r="E20" s="44">
        <v>0</v>
      </c>
      <c r="F20" s="44">
        <v>0</v>
      </c>
    </row>
    <row r="21" spans="1:8" ht="15.75" customHeight="1" x14ac:dyDescent="0.25">
      <c r="B21" s="13" t="s">
        <v>88</v>
      </c>
      <c r="C21" s="44">
        <v>9.5464713926239064E-2</v>
      </c>
      <c r="D21" s="44">
        <v>9.5464713926239064E-2</v>
      </c>
      <c r="E21" s="44">
        <v>9.5464713926239064E-2</v>
      </c>
      <c r="F21" s="44">
        <v>9.5464713926239064E-2</v>
      </c>
    </row>
    <row r="22" spans="1:8" ht="15.75" customHeight="1" x14ac:dyDescent="0.25">
      <c r="B22" s="13" t="s">
        <v>89</v>
      </c>
      <c r="C22" s="44">
        <v>0.80459339025696952</v>
      </c>
      <c r="D22" s="44">
        <v>0.80459339025696952</v>
      </c>
      <c r="E22" s="44">
        <v>0.80459339025696952</v>
      </c>
      <c r="F22" s="44">
        <v>0.80459339025696952</v>
      </c>
    </row>
    <row r="23" spans="1:8" ht="15.75" customHeight="1" x14ac:dyDescent="0.25">
      <c r="B23" s="18" t="s">
        <v>30</v>
      </c>
      <c r="C23" s="41">
        <f>SUM(C14:C22)</f>
        <v>1</v>
      </c>
      <c r="D23" s="41">
        <f>SUM(D14:D22)</f>
        <v>1</v>
      </c>
      <c r="E23" s="41">
        <f>SUM(E14:E22)</f>
        <v>1</v>
      </c>
      <c r="F23" s="41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3.9700850000000003E-2</v>
      </c>
    </row>
    <row r="27" spans="1:8" ht="15.75" customHeight="1" x14ac:dyDescent="0.25">
      <c r="B27" s="13" t="s">
        <v>92</v>
      </c>
      <c r="C27" s="44">
        <v>2.3007410999999998E-2</v>
      </c>
    </row>
    <row r="28" spans="1:8" ht="15.75" customHeight="1" x14ac:dyDescent="0.25">
      <c r="B28" s="13" t="s">
        <v>93</v>
      </c>
      <c r="C28" s="44">
        <v>0.18789456399999999</v>
      </c>
    </row>
    <row r="29" spans="1:8" ht="15.75" customHeight="1" x14ac:dyDescent="0.25">
      <c r="B29" s="13" t="s">
        <v>94</v>
      </c>
      <c r="C29" s="44">
        <v>0.14356665699999999</v>
      </c>
    </row>
    <row r="30" spans="1:8" ht="15.75" customHeight="1" x14ac:dyDescent="0.25">
      <c r="B30" s="13" t="s">
        <v>95</v>
      </c>
      <c r="C30" s="44">
        <v>5.2092121999999998E-2</v>
      </c>
    </row>
    <row r="31" spans="1:8" ht="15.75" customHeight="1" x14ac:dyDescent="0.25">
      <c r="B31" s="13" t="s">
        <v>96</v>
      </c>
      <c r="C31" s="44">
        <v>2.4076997999999999E-2</v>
      </c>
    </row>
    <row r="32" spans="1:8" ht="15.75" customHeight="1" x14ac:dyDescent="0.25">
      <c r="B32" s="13" t="s">
        <v>97</v>
      </c>
      <c r="C32" s="44">
        <v>8.5285021000000003E-2</v>
      </c>
    </row>
    <row r="33" spans="2:3" ht="15.75" customHeight="1" x14ac:dyDescent="0.25">
      <c r="B33" s="13" t="s">
        <v>98</v>
      </c>
      <c r="C33" s="44">
        <v>0.223807599</v>
      </c>
    </row>
    <row r="34" spans="2:3" ht="15.75" customHeight="1" x14ac:dyDescent="0.25">
      <c r="B34" s="13" t="s">
        <v>99</v>
      </c>
      <c r="C34" s="44">
        <v>0.22056877799999999</v>
      </c>
    </row>
    <row r="35" spans="2:3" ht="15.75" customHeight="1" x14ac:dyDescent="0.25">
      <c r="B35" s="18" t="s">
        <v>30</v>
      </c>
      <c r="C35" s="41">
        <f>SUM(C26:C34)</f>
        <v>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0.54900253810195621</v>
      </c>
      <c r="D2" s="109">
        <f>IFERROR(1-_xlfn.NORM.DIST(_xlfn.NORM.INV(SUM(D4:D5), 0, 1) + 1, 0, 1, TRUE), "")</f>
        <v>0.54900253810195621</v>
      </c>
      <c r="E2" s="109">
        <f>IFERROR(1-_xlfn.NORM.DIST(_xlfn.NORM.INV(SUM(E4:E5), 0, 1) + 1, 0, 1, TRUE), "")</f>
        <v>0.73365039545316124</v>
      </c>
      <c r="F2" s="109">
        <f>IFERROR(1-_xlfn.NORM.DIST(_xlfn.NORM.INV(SUM(F4:F5), 0, 1) + 1, 0, 1, TRUE), "")</f>
        <v>0.61490870815438781</v>
      </c>
      <c r="G2" s="109">
        <f>IFERROR(1-_xlfn.NORM.DIST(_xlfn.NORM.INV(SUM(G4:G5), 0, 1) + 1, 0, 1, TRUE), "")</f>
        <v>0.5979591492284243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0.32030879389804379</v>
      </c>
      <c r="D3" s="109">
        <f>IFERROR(_xlfn.NORM.DIST(_xlfn.NORM.INV(SUM(D4:D5), 0, 1) + 1, 0, 1, TRUE) - SUM(D4:D5), "")</f>
        <v>0.32030879389804379</v>
      </c>
      <c r="E3" s="109">
        <f>IFERROR(_xlfn.NORM.DIST(_xlfn.NORM.INV(SUM(E4:E5), 0, 1) + 1, 0, 1, TRUE) - SUM(E4:E5), "")</f>
        <v>0.21415006154683869</v>
      </c>
      <c r="F3" s="109">
        <f>IFERROR(_xlfn.NORM.DIST(_xlfn.NORM.INV(SUM(F4:F5), 0, 1) + 1, 0, 1, TRUE) - SUM(F4:F5), "")</f>
        <v>0.28693627984561221</v>
      </c>
      <c r="G3" s="109">
        <f>IFERROR(_xlfn.NORM.DIST(_xlfn.NORM.INV(SUM(G4:G5), 0, 1) + 1, 0, 1, TRUE) - SUM(G4:G5), "")</f>
        <v>0.29603779477157571</v>
      </c>
    </row>
    <row r="4" spans="1:15" ht="15.75" customHeight="1" x14ac:dyDescent="0.25">
      <c r="B4" s="7" t="s">
        <v>104</v>
      </c>
      <c r="C4" s="110">
        <v>6.1346827E-2</v>
      </c>
      <c r="D4" s="110">
        <v>6.1346827E-2</v>
      </c>
      <c r="E4" s="110">
        <v>4.1452804000000003E-2</v>
      </c>
      <c r="F4" s="110">
        <v>6.262425399999999E-2</v>
      </c>
      <c r="G4" s="110">
        <v>6.9781623000000001E-2</v>
      </c>
    </row>
    <row r="5" spans="1:15" ht="15.75" customHeight="1" x14ac:dyDescent="0.25">
      <c r="B5" s="7" t="s">
        <v>105</v>
      </c>
      <c r="C5" s="110">
        <v>6.9341841000000001E-2</v>
      </c>
      <c r="D5" s="110">
        <v>6.9341841000000001E-2</v>
      </c>
      <c r="E5" s="110">
        <v>1.0746739E-2</v>
      </c>
      <c r="F5" s="110">
        <v>3.5530758000000003E-2</v>
      </c>
      <c r="G5" s="110">
        <v>3.6221432999999997E-2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0.63705946454588847</v>
      </c>
      <c r="D8" s="109">
        <f>IFERROR(1-_xlfn.NORM.DIST(_xlfn.NORM.INV(SUM(D10:D11), 0, 1) + 1, 0, 1, TRUE), "")</f>
        <v>0.63705946454588847</v>
      </c>
      <c r="E8" s="109">
        <f>IFERROR(1-_xlfn.NORM.DIST(_xlfn.NORM.INV(SUM(E10:E11), 0, 1) + 1, 0, 1, TRUE), "")</f>
        <v>0.83180439497187475</v>
      </c>
      <c r="F8" s="109">
        <f>IFERROR(1-_xlfn.NORM.DIST(_xlfn.NORM.INV(SUM(F10:F11), 0, 1) + 1, 0, 1, TRUE), "")</f>
        <v>0.8600340937545069</v>
      </c>
      <c r="G8" s="109">
        <f>IFERROR(1-_xlfn.NORM.DIST(_xlfn.NORM.INV(SUM(G10:G11), 0, 1) + 1, 0, 1, TRUE), "")</f>
        <v>0.91772716951429534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0.27453031245411152</v>
      </c>
      <c r="D9" s="109">
        <f>IFERROR(_xlfn.NORM.DIST(_xlfn.NORM.INV(SUM(D10:D11), 0, 1) + 1, 0, 1, TRUE) - SUM(D10:D11), "")</f>
        <v>0.27453031245411152</v>
      </c>
      <c r="E9" s="109">
        <f>IFERROR(_xlfn.NORM.DIST(_xlfn.NORM.INV(SUM(E10:E11), 0, 1) + 1, 0, 1, TRUE) - SUM(E10:E11), "")</f>
        <v>0.14327476202812525</v>
      </c>
      <c r="F9" s="109">
        <f>IFERROR(_xlfn.NORM.DIST(_xlfn.NORM.INV(SUM(F10:F11), 0, 1) + 1, 0, 1, TRUE) - SUM(F10:F11), "")</f>
        <v>0.12122479994549312</v>
      </c>
      <c r="G9" s="109">
        <f>IFERROR(_xlfn.NORM.DIST(_xlfn.NORM.INV(SUM(G10:G11), 0, 1) + 1, 0, 1, TRUE) - SUM(G10:G11), "")</f>
        <v>7.3847376285704619E-2</v>
      </c>
    </row>
    <row r="10" spans="1:15" ht="15.75" customHeight="1" x14ac:dyDescent="0.25">
      <c r="B10" s="7" t="s">
        <v>109</v>
      </c>
      <c r="C10" s="110">
        <v>6.6749320000000001E-2</v>
      </c>
      <c r="D10" s="110">
        <v>6.6749320000000001E-2</v>
      </c>
      <c r="E10" s="110">
        <v>2.4920843000000002E-2</v>
      </c>
      <c r="F10" s="110">
        <v>9.4394290000000009E-3</v>
      </c>
      <c r="G10" s="110">
        <v>6.8840754000000001E-3</v>
      </c>
    </row>
    <row r="11" spans="1:15" ht="15.75" customHeight="1" x14ac:dyDescent="0.25">
      <c r="B11" s="7" t="s">
        <v>110</v>
      </c>
      <c r="C11" s="110">
        <v>2.1660902999999999E-2</v>
      </c>
      <c r="D11" s="110">
        <v>2.1660902999999999E-2</v>
      </c>
      <c r="E11" s="110">
        <v>0</v>
      </c>
      <c r="F11" s="110">
        <v>9.3016773000000001E-3</v>
      </c>
      <c r="G11" s="110">
        <v>1.5413788E-3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0.22474285975</v>
      </c>
      <c r="D14" s="112">
        <v>0.234737514727</v>
      </c>
      <c r="E14" s="112">
        <v>0.234737514727</v>
      </c>
      <c r="F14" s="112">
        <v>0.223199456702</v>
      </c>
      <c r="G14" s="112">
        <v>0.223199456702</v>
      </c>
      <c r="H14" s="113">
        <v>0.34399999999999997</v>
      </c>
      <c r="I14" s="113">
        <v>0.34399999999999997</v>
      </c>
      <c r="J14" s="113">
        <v>0.34399999999999997</v>
      </c>
      <c r="K14" s="113">
        <v>0.34399999999999997</v>
      </c>
      <c r="L14" s="113">
        <v>0.307</v>
      </c>
      <c r="M14" s="113">
        <v>0.307</v>
      </c>
      <c r="N14" s="113">
        <v>0.307</v>
      </c>
      <c r="O14" s="113">
        <v>0.307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0.13419643372818227</v>
      </c>
      <c r="D15" s="109">
        <f t="shared" si="0"/>
        <v>0.14016435215615372</v>
      </c>
      <c r="E15" s="109">
        <f t="shared" si="0"/>
        <v>0.14016435215615372</v>
      </c>
      <c r="F15" s="109">
        <f t="shared" si="0"/>
        <v>0.13327485079078794</v>
      </c>
      <c r="G15" s="109">
        <f t="shared" si="0"/>
        <v>0.13327485079078794</v>
      </c>
      <c r="H15" s="109">
        <f t="shared" si="0"/>
        <v>0.20540618399999999</v>
      </c>
      <c r="I15" s="109">
        <f t="shared" si="0"/>
        <v>0.20540618399999999</v>
      </c>
      <c r="J15" s="109">
        <f t="shared" si="0"/>
        <v>0.20540618399999999</v>
      </c>
      <c r="K15" s="109">
        <f t="shared" si="0"/>
        <v>0.20540618399999999</v>
      </c>
      <c r="L15" s="109">
        <f t="shared" si="0"/>
        <v>0.18331307700000002</v>
      </c>
      <c r="M15" s="109">
        <f t="shared" si="0"/>
        <v>0.18331307700000002</v>
      </c>
      <c r="N15" s="109">
        <f t="shared" si="0"/>
        <v>0.18331307700000002</v>
      </c>
      <c r="O15" s="109">
        <f t="shared" si="0"/>
        <v>0.18331307700000002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tabSelected="1"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0.59449800000000008</v>
      </c>
      <c r="D2" s="110">
        <v>0.29309990000000002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9.7630759999999997E-2</v>
      </c>
      <c r="D3" s="110">
        <v>0.23736940000000001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0.25931979999999999</v>
      </c>
      <c r="D4" s="110">
        <v>0.4031151</v>
      </c>
      <c r="E4" s="110">
        <v>0.74230986833572399</v>
      </c>
      <c r="F4" s="110">
        <v>0.37930190563201899</v>
      </c>
      <c r="G4" s="110">
        <v>0</v>
      </c>
    </row>
    <row r="5" spans="1:7" x14ac:dyDescent="0.25">
      <c r="B5" s="83" t="s">
        <v>122</v>
      </c>
      <c r="C5" s="109">
        <v>4.8551450000000003E-2</v>
      </c>
      <c r="D5" s="109">
        <v>6.6415580000000002E-2</v>
      </c>
      <c r="E5" s="109">
        <f>1-SUM(E2:E4)</f>
        <v>0.25769013166427601</v>
      </c>
      <c r="F5" s="109">
        <f>1-SUM(F2:F4)</f>
        <v>0.62069809436798096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0.69610868215869903</v>
      </c>
      <c r="C2" s="99">
        <v>0.95</v>
      </c>
      <c r="D2" s="100">
        <v>100.8838400123179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40.840660619620337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1086.2600399420769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2.9040093126562878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0.215708059500061</v>
      </c>
      <c r="C10" s="99">
        <v>0.95</v>
      </c>
      <c r="D10" s="100">
        <v>13.972960063416251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0.215708059500061</v>
      </c>
      <c r="C11" s="99">
        <v>0.95</v>
      </c>
      <c r="D11" s="100">
        <v>13.972960063416251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0.215708059500061</v>
      </c>
      <c r="C12" s="99">
        <v>0.95</v>
      </c>
      <c r="D12" s="100">
        <v>13.972960063416251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0.215708059500061</v>
      </c>
      <c r="C13" s="99">
        <v>0.95</v>
      </c>
      <c r="D13" s="100">
        <v>13.972960063416251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0.215708059500061</v>
      </c>
      <c r="C14" s="99">
        <v>0.95</v>
      </c>
      <c r="D14" s="100">
        <v>13.972960063416251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0.215708059500061</v>
      </c>
      <c r="C15" s="99">
        <v>0.95</v>
      </c>
      <c r="D15" s="100">
        <v>13.972960063416251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1.6797258633116019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0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</v>
      </c>
      <c r="C18" s="99">
        <v>0.95</v>
      </c>
      <c r="D18" s="100">
        <v>24.839970481111401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24.839970481111401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0.97582390000000008</v>
      </c>
      <c r="C21" s="99">
        <v>0.95</v>
      </c>
      <c r="D21" s="100">
        <v>27.799382182381819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24.616622973147329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4.8798255494888956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0.24666778961809999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0.168238812671066</v>
      </c>
      <c r="C27" s="99">
        <v>0.95</v>
      </c>
      <c r="D27" s="100">
        <v>19.534604961991612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0.97297233962778806</v>
      </c>
      <c r="C29" s="99">
        <v>0.95</v>
      </c>
      <c r="D29" s="100">
        <v>211.45682792792479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0.56632019569628533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0</v>
      </c>
      <c r="C32" s="99">
        <v>0.95</v>
      </c>
      <c r="D32" s="100">
        <v>3.7054411364622579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0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3.7084194520624441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0.98875718152611103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2.9</v>
      </c>
      <c r="C2" s="118">
        <f>'Entradas de población-año base'!C52</f>
        <v>2.9</v>
      </c>
      <c r="D2" s="118">
        <f>'Entradas de población-año base'!C53</f>
        <v>2.9</v>
      </c>
      <c r="E2" s="118">
        <f>'Entradas de población-año base'!C54</f>
        <v>2.9</v>
      </c>
      <c r="F2" s="118">
        <f>'Entradas de población-año base'!C55</f>
        <v>2.9</v>
      </c>
    </row>
    <row r="3" spans="1:6" ht="15.75" customHeight="1" x14ac:dyDescent="0.25">
      <c r="A3" s="4" t="s">
        <v>204</v>
      </c>
      <c r="B3" s="118">
        <f>frac_mam_1month * 2.6</f>
        <v>0.173548232</v>
      </c>
      <c r="C3" s="118">
        <f>frac_mam_1_5months * 2.6</f>
        <v>0.173548232</v>
      </c>
      <c r="D3" s="118">
        <f>frac_mam_6_11months * 2.6</f>
        <v>6.4794191800000012E-2</v>
      </c>
      <c r="E3" s="118">
        <f>frac_mam_12_23months * 2.6</f>
        <v>2.4542515400000003E-2</v>
      </c>
      <c r="F3" s="118">
        <f>frac_mam_24_59months * 2.6</f>
        <v>1.7898596039999999E-2</v>
      </c>
    </row>
    <row r="4" spans="1:6" ht="15.75" customHeight="1" x14ac:dyDescent="0.25">
      <c r="A4" s="4" t="s">
        <v>205</v>
      </c>
      <c r="B4" s="118">
        <f>frac_sam_1month * 2.6</f>
        <v>5.6318347800000002E-2</v>
      </c>
      <c r="C4" s="118">
        <f>frac_sam_1_5months * 2.6</f>
        <v>5.6318347800000002E-2</v>
      </c>
      <c r="D4" s="118">
        <f>frac_sam_6_11months * 2.6</f>
        <v>0</v>
      </c>
      <c r="E4" s="118">
        <f>frac_sam_12_23months * 2.6</f>
        <v>2.418436098E-2</v>
      </c>
      <c r="F4" s="118">
        <f>frac_sam_24_59months * 2.6</f>
        <v>4.0075848799999998E-3</v>
      </c>
    </row>
  </sheetData>
  <sheetProtection algorithmName="SHA-512" hashValue="oCcRVZRVedfmPDxbHCUa1ha0G24FDzw2IMjTX9h9tZFpzudyFVu9UT7WzHBNxO0XVPbOKfliHBIYMSvq4TYM/g==" saltValue="Hsf1tSKIw5dAi8qT4gu3L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1E-3</v>
      </c>
      <c r="E2" s="51">
        <f>food_insecure</f>
        <v>1E-3</v>
      </c>
      <c r="F2" s="51">
        <f>food_insecure</f>
        <v>1E-3</v>
      </c>
      <c r="G2" s="51">
        <f>food_insecure</f>
        <v>1E-3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1E-3</v>
      </c>
      <c r="F5" s="51">
        <f>food_insecure</f>
        <v>1E-3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5.9999999999999984E-2</v>
      </c>
      <c r="D7" s="51">
        <f>diarrhoea_1_5mo*frac_diarrhea_severe</f>
        <v>5.9999999999999984E-2</v>
      </c>
      <c r="E7" s="51">
        <f>diarrhoea_6_11mo*frac_diarrhea_severe</f>
        <v>5.9999999999999984E-2</v>
      </c>
      <c r="F7" s="51">
        <f>diarrhoea_12_23mo*frac_diarrhea_severe</f>
        <v>5.9999999999999984E-2</v>
      </c>
      <c r="G7" s="51">
        <f>diarrhoea_24_59mo*frac_diarrhea_severe</f>
        <v>5.9999999999999984E-2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1E-3</v>
      </c>
      <c r="F8" s="51">
        <f>food_insecure</f>
        <v>1E-3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1E-3</v>
      </c>
      <c r="F9" s="51">
        <f>food_insecure</f>
        <v>1E-3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0.373</v>
      </c>
      <c r="E10" s="51">
        <f>IF(ISBLANK(comm_deliv), frac_children_health_facility,1)</f>
        <v>0.373</v>
      </c>
      <c r="F10" s="51">
        <f>IF(ISBLANK(comm_deliv), frac_children_health_facility,1)</f>
        <v>0.373</v>
      </c>
      <c r="G10" s="51">
        <f>IF(ISBLANK(comm_deliv), frac_children_health_facility,1)</f>
        <v>0.373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5.9999999999999984E-2</v>
      </c>
      <c r="D12" s="51">
        <f>diarrhoea_1_5mo*frac_diarrhea_severe</f>
        <v>5.9999999999999984E-2</v>
      </c>
      <c r="E12" s="51">
        <f>diarrhoea_6_11mo*frac_diarrhea_severe</f>
        <v>5.9999999999999984E-2</v>
      </c>
      <c r="F12" s="51">
        <f>diarrhoea_12_23mo*frac_diarrhea_severe</f>
        <v>5.9999999999999984E-2</v>
      </c>
      <c r="G12" s="51">
        <f>diarrhoea_24_59mo*frac_diarrhea_severe</f>
        <v>5.9999999999999984E-2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1E-3</v>
      </c>
      <c r="I15" s="51">
        <f>food_insecure</f>
        <v>1E-3</v>
      </c>
      <c r="J15" s="51">
        <f>food_insecure</f>
        <v>1E-3</v>
      </c>
      <c r="K15" s="51">
        <f>food_insecure</f>
        <v>1E-3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0.88900000000000001</v>
      </c>
      <c r="I18" s="51">
        <f>frac_PW_health_facility</f>
        <v>0.88900000000000001</v>
      </c>
      <c r="J18" s="51">
        <f>frac_PW_health_facility</f>
        <v>0.88900000000000001</v>
      </c>
      <c r="K18" s="51">
        <f>frac_PW_health_facility</f>
        <v>0.88900000000000001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0.01</v>
      </c>
      <c r="I19" s="51">
        <f>frac_malaria_risk</f>
        <v>0.01</v>
      </c>
      <c r="J19" s="51">
        <f>frac_malaria_risk</f>
        <v>0.01</v>
      </c>
      <c r="K19" s="51">
        <f>frac_malaria_risk</f>
        <v>0.01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0.40300000000000002</v>
      </c>
      <c r="M24" s="51">
        <f>famplan_unmet_need</f>
        <v>0.40300000000000002</v>
      </c>
      <c r="N24" s="51">
        <f>famplan_unmet_need</f>
        <v>0.40300000000000002</v>
      </c>
      <c r="O24" s="51">
        <f>famplan_unmet_need</f>
        <v>0.40300000000000002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7.3620175530242901E-2</v>
      </c>
      <c r="M25" s="51">
        <f>(1-food_insecure)*(0.49)+food_insecure*(0.7)</f>
        <v>0.49020999999999998</v>
      </c>
      <c r="N25" s="51">
        <f>(1-food_insecure)*(0.49)+food_insecure*(0.7)</f>
        <v>0.49020999999999998</v>
      </c>
      <c r="O25" s="51">
        <f>(1-food_insecure)*(0.49)+food_insecure*(0.7)</f>
        <v>0.49020999999999998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3.155150379867553E-2</v>
      </c>
      <c r="M26" s="51">
        <f>(1-food_insecure)*(0.21)+food_insecure*(0.3)</f>
        <v>0.21009</v>
      </c>
      <c r="N26" s="51">
        <f>(1-food_insecure)*(0.21)+food_insecure*(0.3)</f>
        <v>0.21009</v>
      </c>
      <c r="O26" s="51">
        <f>(1-food_insecure)*(0.21)+food_insecure*(0.3)</f>
        <v>0.21009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4.5009213615417466E-2</v>
      </c>
      <c r="M27" s="51">
        <f>(1-food_insecure)*(0.3)</f>
        <v>0.29969999999999997</v>
      </c>
      <c r="N27" s="51">
        <f>(1-food_insecure)*(0.3)</f>
        <v>0.29969999999999997</v>
      </c>
      <c r="O27" s="51">
        <f>(1-food_insecure)*(0.3)</f>
        <v>0.29969999999999997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0.8498191070556641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0.01</v>
      </c>
      <c r="D34" s="51">
        <f t="shared" si="3"/>
        <v>0.01</v>
      </c>
      <c r="E34" s="51">
        <f t="shared" si="3"/>
        <v>0.01</v>
      </c>
      <c r="F34" s="51">
        <f t="shared" si="3"/>
        <v>0.01</v>
      </c>
      <c r="G34" s="51">
        <f t="shared" si="3"/>
        <v>0.01</v>
      </c>
      <c r="H34" s="51">
        <f t="shared" si="3"/>
        <v>0.01</v>
      </c>
      <c r="I34" s="51">
        <f t="shared" si="3"/>
        <v>0.01</v>
      </c>
      <c r="J34" s="51">
        <f t="shared" si="3"/>
        <v>0.01</v>
      </c>
      <c r="K34" s="51">
        <f t="shared" si="3"/>
        <v>0.01</v>
      </c>
      <c r="L34" s="51">
        <f t="shared" si="3"/>
        <v>0.01</v>
      </c>
      <c r="M34" s="51">
        <f t="shared" si="3"/>
        <v>0.01</v>
      </c>
      <c r="N34" s="51">
        <f t="shared" si="3"/>
        <v>0.01</v>
      </c>
      <c r="O34" s="51">
        <f t="shared" si="3"/>
        <v>0.01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2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2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2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2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2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2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2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2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2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274</v>
      </c>
    </row>
    <row r="56" spans="1:16" ht="13" customHeight="1" x14ac:dyDescent="0.3">
      <c r="A56" s="78" t="s">
        <v>111</v>
      </c>
      <c r="B56" s="57" t="s">
        <v>265</v>
      </c>
      <c r="C56" s="80" t="s">
        <v>275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276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276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276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278</v>
      </c>
    </row>
    <row r="65" spans="1:16" ht="26" customHeight="1" x14ac:dyDescent="0.3">
      <c r="A65" s="78" t="s">
        <v>118</v>
      </c>
      <c r="B65" s="57" t="s">
        <v>265</v>
      </c>
      <c r="C65" s="80" t="s">
        <v>279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280</v>
      </c>
    </row>
    <row r="104" spans="1:16" ht="26" customHeight="1" x14ac:dyDescent="0.3">
      <c r="A104" s="78" t="s">
        <v>81</v>
      </c>
      <c r="B104" s="82" t="s">
        <v>122</v>
      </c>
      <c r="C104" s="80" t="s">
        <v>279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205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205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205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205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205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205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274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275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276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277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276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277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276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277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278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279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280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279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205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205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205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205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205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205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274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275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276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277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276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277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276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277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278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279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280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279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sheetProtection algorithmName="SHA-512" hashValue="gHW1yfUCyQ+RwqESgWyh8TCcB78xhsFamj+CNDjioW160ilGJKQx2Rt4OfClUPypHH52sTIrprul6Zjcfdu5Ag==" saltValue="Imjwrw1LZZsi/oHsWCF3Q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281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285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286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287</v>
      </c>
    </row>
    <row r="15" spans="1:7" ht="14.25" customHeight="1" x14ac:dyDescent="0.3">
      <c r="A15" s="82" t="s">
        <v>272</v>
      </c>
      <c r="B15" s="7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291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281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294</v>
      </c>
    </row>
    <row r="29" spans="1:7" x14ac:dyDescent="0.25">
      <c r="B29" s="7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299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287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304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281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308</v>
      </c>
    </row>
    <row r="52" spans="1:7" x14ac:dyDescent="0.25">
      <c r="B52" s="7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313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287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318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322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323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324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325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326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327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328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329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330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331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332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333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334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335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336</v>
      </c>
      <c r="C1" s="82" t="s">
        <v>337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338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339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205</v>
      </c>
      <c r="C5" s="29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204</v>
      </c>
      <c r="C7" s="29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205</v>
      </c>
      <c r="C9" s="29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204</v>
      </c>
      <c r="C11" s="29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205</v>
      </c>
      <c r="C13" s="29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204</v>
      </c>
      <c r="C15" s="29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205</v>
      </c>
      <c r="C17" s="29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340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204</v>
      </c>
      <c r="C19" s="29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340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338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339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338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339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338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339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338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339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340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338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339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340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338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339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340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338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339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340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338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339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340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338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339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340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338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339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340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338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339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338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339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338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339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330</v>
      </c>
      <c r="B55" s="96"/>
      <c r="C55" s="96"/>
    </row>
    <row r="56" spans="1:8" ht="13" customHeight="1" x14ac:dyDescent="0.3">
      <c r="A56" s="57" t="s">
        <v>156</v>
      </c>
      <c r="B56" s="57" t="s">
        <v>336</v>
      </c>
      <c r="C56" s="82" t="s">
        <v>337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339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205</v>
      </c>
      <c r="C60" s="29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204</v>
      </c>
      <c r="C62" s="29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205</v>
      </c>
      <c r="C64" s="29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204</v>
      </c>
      <c r="C66" s="29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205</v>
      </c>
      <c r="C68" s="29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204</v>
      </c>
      <c r="C70" s="29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205</v>
      </c>
      <c r="C72" s="29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340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204</v>
      </c>
      <c r="C74" s="29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340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338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338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338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339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340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339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339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340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339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340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339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340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339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338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333</v>
      </c>
      <c r="B110" s="96"/>
      <c r="C110" s="96"/>
    </row>
    <row r="111" spans="1:8" ht="13" customHeight="1" x14ac:dyDescent="0.3">
      <c r="A111" s="57" t="s">
        <v>156</v>
      </c>
      <c r="B111" s="57" t="s">
        <v>336</v>
      </c>
      <c r="C111" s="82" t="s">
        <v>337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339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205</v>
      </c>
      <c r="C115" s="29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204</v>
      </c>
      <c r="C117" s="29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205</v>
      </c>
      <c r="C119" s="29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204</v>
      </c>
      <c r="C121" s="29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205</v>
      </c>
      <c r="C123" s="29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204</v>
      </c>
      <c r="C125" s="29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205</v>
      </c>
      <c r="C127" s="29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340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204</v>
      </c>
      <c r="C129" s="29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340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338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338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338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339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340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339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339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340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339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340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339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340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339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338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336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338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339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338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339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338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339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330</v>
      </c>
    </row>
    <row r="10" spans="1:8" ht="13" customHeight="1" x14ac:dyDescent="0.3">
      <c r="A10" s="76" t="s">
        <v>156</v>
      </c>
      <c r="B10" s="76" t="s">
        <v>336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333</v>
      </c>
    </row>
    <row r="19" spans="1:7" ht="13" customHeight="1" x14ac:dyDescent="0.3">
      <c r="A19" s="76" t="s">
        <v>156</v>
      </c>
      <c r="B19" s="76" t="s">
        <v>336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2022-02-27T23:10:00Z</dcterms:modified>
</cp:coreProperties>
</file>