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6F8105E6-6E30-4FAD-9779-AC0FB93A6EEA}" xr6:coauthVersionLast="45" xr6:coauthVersionMax="45" xr10:uidLastSave="{00000000-0000-0000-0000-000000000000}"/>
  <bookViews>
    <workbookView xWindow="7320" yWindow="-18270" windowWidth="29040" windowHeight="17640" tabRatio="961" firstSheet="8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7" i="62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<sst xmlns="http://schemas.openxmlformats.org/spreadsheetml/2006/main" count="1112" uniqueCount="272">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</sst>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8" sqref="C8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1952135</v>
      </c>
    </row>
    <row r="8" spans="1:3" ht="15" customHeight="1" x14ac:dyDescent="0.25">
      <c r="B8" s="7" t="s">
        <v>106</v>
      </c>
      <c r="C8" s="66">
        <v>0.71799999999999997</v>
      </c>
    </row>
    <row r="9" spans="1:3" ht="15" customHeight="1" x14ac:dyDescent="0.25">
      <c r="B9" s="9" t="s">
        <v>107</v>
      </c>
      <c r="C9" s="67">
        <v>0.21</v>
      </c>
    </row>
    <row r="10" spans="1:3" ht="15" customHeight="1" x14ac:dyDescent="0.25">
      <c r="B10" s="9" t="s">
        <v>105</v>
      </c>
      <c r="C10" s="67">
        <v>0.31669290542602502</v>
      </c>
    </row>
    <row r="11" spans="1:3" ht="15" customHeight="1" x14ac:dyDescent="0.25">
      <c r="B11" s="7" t="s">
        <v>108</v>
      </c>
      <c r="C11" s="66">
        <v>0.49299999999999999</v>
      </c>
    </row>
    <row r="12" spans="1:3" ht="15" customHeight="1" x14ac:dyDescent="0.25">
      <c r="B12" s="7" t="s">
        <v>109</v>
      </c>
      <c r="C12" s="66">
        <v>0.83900000000000008</v>
      </c>
    </row>
    <row r="13" spans="1:3" ht="15" customHeight="1" x14ac:dyDescent="0.25">
      <c r="B13" s="7" t="s">
        <v>110</v>
      </c>
      <c r="C13" s="66">
        <v>0.60699999999999998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3.6499999999999998E-2</v>
      </c>
    </row>
    <row r="24" spans="1:3" ht="15" customHeight="1" x14ac:dyDescent="0.25">
      <c r="B24" s="20" t="s">
        <v>102</v>
      </c>
      <c r="C24" s="67">
        <v>0.49450000000000005</v>
      </c>
    </row>
    <row r="25" spans="1:3" ht="15" customHeight="1" x14ac:dyDescent="0.25">
      <c r="B25" s="20" t="s">
        <v>103</v>
      </c>
      <c r="C25" s="67">
        <v>0.37510000000000004</v>
      </c>
    </row>
    <row r="26" spans="1:3" ht="15" customHeight="1" x14ac:dyDescent="0.25">
      <c r="B26" s="20" t="s">
        <v>104</v>
      </c>
      <c r="C26" s="67">
        <v>9.3900000000000011E-2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0.20699999999999999</v>
      </c>
    </row>
    <row r="30" spans="1:3" ht="14.25" customHeight="1" x14ac:dyDescent="0.25">
      <c r="B30" s="30" t="s">
        <v>76</v>
      </c>
      <c r="C30" s="69">
        <v>5.9000000000000004E-2</v>
      </c>
    </row>
    <row r="31" spans="1:3" ht="14.25" customHeight="1" x14ac:dyDescent="0.25">
      <c r="B31" s="30" t="s">
        <v>77</v>
      </c>
      <c r="C31" s="69">
        <v>0.13300000000000001</v>
      </c>
    </row>
    <row r="32" spans="1:3" ht="14.25" customHeight="1" x14ac:dyDescent="0.25">
      <c r="B32" s="30" t="s">
        <v>78</v>
      </c>
      <c r="C32" s="69">
        <v>0.60100000001490117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22.1</v>
      </c>
    </row>
    <row r="38" spans="1:5" ht="15" customHeight="1" x14ac:dyDescent="0.25">
      <c r="B38" s="16" t="s">
        <v>91</v>
      </c>
      <c r="C38" s="68">
        <v>42.5</v>
      </c>
      <c r="D38" s="17"/>
      <c r="E38" s="18"/>
    </row>
    <row r="39" spans="1:5" ht="15" customHeight="1" x14ac:dyDescent="0.25">
      <c r="B39" s="16" t="s">
        <v>90</v>
      </c>
      <c r="C39" s="68">
        <v>61.2</v>
      </c>
      <c r="D39" s="17"/>
      <c r="E39" s="17"/>
    </row>
    <row r="40" spans="1:5" ht="15" customHeight="1" x14ac:dyDescent="0.25">
      <c r="B40" s="16" t="s">
        <v>171</v>
      </c>
      <c r="C40" s="68">
        <v>7.12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26.6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1.8269999999999998E-2</v>
      </c>
      <c r="D45" s="17"/>
    </row>
    <row r="46" spans="1:5" ht="15.75" customHeight="1" x14ac:dyDescent="0.25">
      <c r="B46" s="16" t="s">
        <v>11</v>
      </c>
      <c r="C46" s="67">
        <v>9.554E-2</v>
      </c>
      <c r="D46" s="17"/>
    </row>
    <row r="47" spans="1:5" ht="15.75" customHeight="1" x14ac:dyDescent="0.25">
      <c r="B47" s="16" t="s">
        <v>12</v>
      </c>
      <c r="C47" s="67">
        <v>0.21763000000000002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0.66856000000000004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3.2065194592574997</v>
      </c>
      <c r="D51" s="17"/>
    </row>
    <row r="52" spans="1:4" ht="15" customHeight="1" x14ac:dyDescent="0.25">
      <c r="B52" s="16" t="s">
        <v>125</v>
      </c>
      <c r="C52" s="65">
        <v>2.8785932612999998</v>
      </c>
    </row>
    <row r="53" spans="1:4" ht="15.75" customHeight="1" x14ac:dyDescent="0.25">
      <c r="B53" s="16" t="s">
        <v>126</v>
      </c>
      <c r="C53" s="65">
        <v>2.8785932612999998</v>
      </c>
    </row>
    <row r="54" spans="1:4" ht="15.75" customHeight="1" x14ac:dyDescent="0.25">
      <c r="B54" s="16" t="s">
        <v>127</v>
      </c>
      <c r="C54" s="65">
        <v>1.9519293523999999</v>
      </c>
    </row>
    <row r="55" spans="1:4" ht="15.75" customHeight="1" x14ac:dyDescent="0.25">
      <c r="B55" s="16" t="s">
        <v>128</v>
      </c>
      <c r="C55" s="65">
        <v>1.9519293523999999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0.53202225934114922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3.2065194592574997</v>
      </c>
      <c r="C2" s="26">
        <f>'Baseline year population inputs'!C52</f>
        <v>2.8785932612999998</v>
      </c>
      <c r="D2" s="26">
        <f>'Baseline year population inputs'!C53</f>
        <v>2.8785932612999998</v>
      </c>
      <c r="E2" s="26">
        <f>'Baseline year population inputs'!C54</f>
        <v>1.9519293523999999</v>
      </c>
      <c r="F2" s="26">
        <f>'Baseline year population inputs'!C55</f>
        <v>1.9519293523999999</v>
      </c>
    </row>
    <row r="3" spans="1:6" ht="15.75" customHeight="1" x14ac:dyDescent="0.25">
      <c r="A3" s="3" t="s">
        <v>65</v>
      </c>
      <c r="B3" s="26">
        <f>frac_mam_1month * 2.6</f>
        <v>8.2160000000000011E-2</v>
      </c>
      <c r="C3" s="26">
        <f>frac_mam_1_5months * 2.6</f>
        <v>8.2160000000000011E-2</v>
      </c>
      <c r="D3" s="26">
        <f>frac_mam_6_11months * 2.6</f>
        <v>0.20982000000000003</v>
      </c>
      <c r="E3" s="26">
        <f>frac_mam_12_23months * 2.6</f>
        <v>0.18824000000000002</v>
      </c>
      <c r="F3" s="26">
        <f>frac_mam_24_59months * 2.6</f>
        <v>6.6040000000000001E-2</v>
      </c>
    </row>
    <row r="4" spans="1:6" ht="15.75" customHeight="1" x14ac:dyDescent="0.25">
      <c r="A4" s="3" t="s">
        <v>66</v>
      </c>
      <c r="B4" s="26">
        <f>frac_sam_1month * 2.6</f>
        <v>2.364492E-2</v>
      </c>
      <c r="C4" s="26">
        <f>frac_sam_1_5months * 2.6</f>
        <v>2.364492E-2</v>
      </c>
      <c r="D4" s="26">
        <f>frac_sam_6_11months * 2.6</f>
        <v>5.2780000000000001E-2</v>
      </c>
      <c r="E4" s="26">
        <f>frac_sam_12_23months * 2.6</f>
        <v>2.0176780000000002E-2</v>
      </c>
      <c r="F4" s="26">
        <f>frac_sam_24_59months * 2.6</f>
        <v>1.831284E-2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7" sqref="E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f>frac_children_health_facility</f>
        <v>0.83900000000000008</v>
      </c>
      <c r="D7" s="96">
        <v>0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0.71799999999999997</v>
      </c>
      <c r="E2" s="93">
        <f>food_insecure</f>
        <v>0.71799999999999997</v>
      </c>
      <c r="F2" s="93">
        <f>food_insecure</f>
        <v>0.71799999999999997</v>
      </c>
      <c r="G2" s="93">
        <f>food_insecure</f>
        <v>0.71799999999999997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0.83900000000000008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0.71799999999999997</v>
      </c>
      <c r="F5" s="93">
        <f>food_insecure</f>
        <v>0.71799999999999997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3.2065194592574997</v>
      </c>
      <c r="D7" s="93">
        <f>diarrhoea_1_5mo</f>
        <v>2.8785932612999998</v>
      </c>
      <c r="E7" s="93">
        <f>diarrhoea_6_11mo</f>
        <v>2.8785932612999998</v>
      </c>
      <c r="F7" s="93">
        <f>diarrhoea_12_23mo</f>
        <v>1.9519293523999999</v>
      </c>
      <c r="G7" s="93">
        <f>diarrhoea_24_59mo</f>
        <v>1.9519293523999999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0.71799999999999997</v>
      </c>
      <c r="F8" s="93">
        <f>food_insecure</f>
        <v>0.71799999999999997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3.2065194592574997</v>
      </c>
      <c r="D12" s="93">
        <f>diarrhoea_1_5mo</f>
        <v>2.8785932612999998</v>
      </c>
      <c r="E12" s="93">
        <f>diarrhoea_6_11mo</f>
        <v>2.8785932612999998</v>
      </c>
      <c r="F12" s="93">
        <f>diarrhoea_12_23mo</f>
        <v>1.9519293523999999</v>
      </c>
      <c r="G12" s="93">
        <f>diarrhoea_24_59mo</f>
        <v>1.9519293523999999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0.71799999999999997</v>
      </c>
      <c r="I15" s="93">
        <f>food_insecure</f>
        <v>0.71799999999999997</v>
      </c>
      <c r="J15" s="93">
        <f>food_insecure</f>
        <v>0.71799999999999997</v>
      </c>
      <c r="K15" s="93">
        <f>food_insecure</f>
        <v>0.71799999999999997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0.49299999999999999</v>
      </c>
      <c r="I18" s="93">
        <f>frac_PW_health_facility</f>
        <v>0.49299999999999999</v>
      </c>
      <c r="J18" s="93">
        <f>frac_PW_health_facility</f>
        <v>0.49299999999999999</v>
      </c>
      <c r="K18" s="93">
        <f>frac_PW_health_facility</f>
        <v>0.49299999999999999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0.21</v>
      </c>
      <c r="I19" s="93">
        <f>frac_malaria_risk</f>
        <v>0.21</v>
      </c>
      <c r="J19" s="93">
        <f>frac_malaria_risk</f>
        <v>0.21</v>
      </c>
      <c r="K19" s="93">
        <f>frac_malaria_risk</f>
        <v>0.21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0.60699999999999998</v>
      </c>
      <c r="M24" s="93">
        <f>famplan_unmet_need</f>
        <v>0.60699999999999998</v>
      </c>
      <c r="N24" s="93">
        <f>famplan_unmet_need</f>
        <v>0.60699999999999998</v>
      </c>
      <c r="O24" s="93">
        <f>famplan_unmet_need</f>
        <v>0.60699999999999998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0.43784952006111166</v>
      </c>
      <c r="M25" s="93">
        <f>(1-food_insecure)*(0.49)+food_insecure*(0.7)</f>
        <v>0.64077999999999991</v>
      </c>
      <c r="N25" s="93">
        <f>(1-food_insecure)*(0.49)+food_insecure*(0.7)</f>
        <v>0.64077999999999991</v>
      </c>
      <c r="O25" s="93">
        <f>(1-food_insecure)*(0.49)+food_insecure*(0.7)</f>
        <v>0.64077999999999991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0.18764979431190498</v>
      </c>
      <c r="M26" s="93">
        <f>(1-food_insecure)*(0.21)+food_insecure*(0.3)</f>
        <v>0.27461999999999998</v>
      </c>
      <c r="N26" s="93">
        <f>(1-food_insecure)*(0.21)+food_insecure*(0.3)</f>
        <v>0.27461999999999998</v>
      </c>
      <c r="O26" s="93">
        <f>(1-food_insecure)*(0.21)+food_insecure*(0.3)</f>
        <v>0.27461999999999998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5.7807780200958288E-2</v>
      </c>
      <c r="M27" s="93">
        <f>(1-food_insecure)*(0.3)</f>
        <v>8.4600000000000009E-2</v>
      </c>
      <c r="N27" s="93">
        <f>(1-food_insecure)*(0.3)</f>
        <v>8.4600000000000009E-2</v>
      </c>
      <c r="O27" s="93">
        <f>(1-food_insecure)*(0.3)</f>
        <v>8.4600000000000009E-2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0.31669290542602502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0.21</v>
      </c>
      <c r="D34" s="93">
        <f t="shared" si="3"/>
        <v>0.21</v>
      </c>
      <c r="E34" s="93">
        <f t="shared" si="3"/>
        <v>0.21</v>
      </c>
      <c r="F34" s="93">
        <f t="shared" si="3"/>
        <v>0.21</v>
      </c>
      <c r="G34" s="93">
        <f t="shared" si="3"/>
        <v>0.21</v>
      </c>
      <c r="H34" s="93">
        <f t="shared" si="3"/>
        <v>0.21</v>
      </c>
      <c r="I34" s="93">
        <f t="shared" si="3"/>
        <v>0.21</v>
      </c>
      <c r="J34" s="93">
        <f t="shared" si="3"/>
        <v>0.21</v>
      </c>
      <c r="K34" s="93">
        <f t="shared" si="3"/>
        <v>0.21</v>
      </c>
      <c r="L34" s="93">
        <f t="shared" si="3"/>
        <v>0.21</v>
      </c>
      <c r="M34" s="93">
        <f t="shared" si="3"/>
        <v>0.21</v>
      </c>
      <c r="N34" s="93">
        <f t="shared" si="3"/>
        <v>0.21</v>
      </c>
      <c r="O34" s="93">
        <f t="shared" si="3"/>
        <v>0.21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445011</v>
      </c>
      <c r="C2" s="75">
        <v>598000</v>
      </c>
      <c r="D2" s="75">
        <v>1023000</v>
      </c>
      <c r="E2" s="75">
        <v>769000</v>
      </c>
      <c r="F2" s="75">
        <v>400000</v>
      </c>
      <c r="G2" s="22">
        <f t="shared" ref="G2:G40" si="0">C2+D2+E2+F2</f>
        <v>2790000</v>
      </c>
      <c r="H2" s="22">
        <f t="shared" ref="H2:H40" si="1">(B2 + stillbirth*B2/(1000-stillbirth))/(1-abortion)</f>
        <v>525484.79201944126</v>
      </c>
      <c r="I2" s="22">
        <f>G2-H2</f>
        <v>2264515.2079805587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450775</v>
      </c>
      <c r="C3" s="75">
        <v>622000</v>
      </c>
      <c r="D3" s="75">
        <v>1035000</v>
      </c>
      <c r="E3" s="75">
        <v>804000</v>
      </c>
      <c r="F3" s="75">
        <v>421000</v>
      </c>
      <c r="G3" s="22">
        <f t="shared" si="0"/>
        <v>2882000</v>
      </c>
      <c r="H3" s="22">
        <f t="shared" si="1"/>
        <v>532291.1279104643</v>
      </c>
      <c r="I3" s="22">
        <f t="shared" ref="I3:I15" si="3">G3-H3</f>
        <v>2349708.8720895359</v>
      </c>
    </row>
    <row r="4" spans="1:9" ht="15.75" customHeight="1" x14ac:dyDescent="0.25">
      <c r="A4" s="92">
        <f t="shared" si="2"/>
        <v>2021</v>
      </c>
      <c r="B4" s="74">
        <v>456288</v>
      </c>
      <c r="C4" s="75">
        <v>649000</v>
      </c>
      <c r="D4" s="75">
        <v>1047000</v>
      </c>
      <c r="E4" s="75">
        <v>838000</v>
      </c>
      <c r="F4" s="75">
        <v>447000</v>
      </c>
      <c r="G4" s="22">
        <f t="shared" si="0"/>
        <v>2981000</v>
      </c>
      <c r="H4" s="22">
        <f t="shared" si="1"/>
        <v>538801.07408798172</v>
      </c>
      <c r="I4" s="22">
        <f t="shared" si="3"/>
        <v>2442198.9259120184</v>
      </c>
    </row>
    <row r="5" spans="1:9" ht="15.75" customHeight="1" x14ac:dyDescent="0.25">
      <c r="A5" s="92">
        <f t="shared" si="2"/>
        <v>2022</v>
      </c>
      <c r="B5" s="74">
        <v>462244</v>
      </c>
      <c r="C5" s="75">
        <v>678000</v>
      </c>
      <c r="D5" s="75">
        <v>1063000</v>
      </c>
      <c r="E5" s="75">
        <v>869000</v>
      </c>
      <c r="F5" s="75">
        <v>475000</v>
      </c>
      <c r="G5" s="22">
        <f t="shared" si="0"/>
        <v>3085000</v>
      </c>
      <c r="H5" s="22">
        <f t="shared" si="1"/>
        <v>545834.13039730396</v>
      </c>
      <c r="I5" s="22">
        <f t="shared" si="3"/>
        <v>2539165.869602696</v>
      </c>
    </row>
    <row r="6" spans="1:9" ht="15.75" customHeight="1" x14ac:dyDescent="0.25">
      <c r="A6" s="92" t="str">
        <f t="shared" si="2"/>
        <v/>
      </c>
      <c r="B6" s="74">
        <v>499734.14220000012</v>
      </c>
      <c r="C6" s="75">
        <v>708000</v>
      </c>
      <c r="D6" s="75">
        <v>1083000</v>
      </c>
      <c r="E6" s="75">
        <v>895000</v>
      </c>
      <c r="F6" s="75">
        <v>507000</v>
      </c>
      <c r="G6" s="22">
        <f t="shared" si="0"/>
        <v>3193000</v>
      </c>
      <c r="H6" s="22">
        <f t="shared" si="1"/>
        <v>590103.82165605109</v>
      </c>
      <c r="I6" s="22">
        <f t="shared" si="3"/>
        <v>2602896.1783439489</v>
      </c>
    </row>
    <row r="7" spans="1:9" ht="15.75" customHeight="1" x14ac:dyDescent="0.25">
      <c r="A7" s="92" t="str">
        <f t="shared" si="2"/>
        <v/>
      </c>
      <c r="B7" s="74">
        <v>504548.34999999992</v>
      </c>
      <c r="C7" s="75">
        <v>738000</v>
      </c>
      <c r="D7" s="75">
        <v>1109000</v>
      </c>
      <c r="E7" s="75">
        <v>919000</v>
      </c>
      <c r="F7" s="75">
        <v>540000</v>
      </c>
      <c r="G7" s="22">
        <f t="shared" si="0"/>
        <v>3306000</v>
      </c>
      <c r="H7" s="22">
        <f t="shared" si="1"/>
        <v>595788.6091883172</v>
      </c>
      <c r="I7" s="22">
        <f t="shared" si="3"/>
        <v>2710211.3908116827</v>
      </c>
    </row>
    <row r="8" spans="1:9" ht="15.75" customHeight="1" x14ac:dyDescent="0.25">
      <c r="A8" s="92" t="str">
        <f t="shared" si="2"/>
        <v/>
      </c>
      <c r="B8" s="74">
        <v>511594.57379999995</v>
      </c>
      <c r="C8" s="75">
        <v>766000</v>
      </c>
      <c r="D8" s="75">
        <v>1140000</v>
      </c>
      <c r="E8" s="75">
        <v>937000</v>
      </c>
      <c r="F8" s="75">
        <v>577000</v>
      </c>
      <c r="G8" s="22">
        <f t="shared" si="0"/>
        <v>3420000</v>
      </c>
      <c r="H8" s="22">
        <f t="shared" si="1"/>
        <v>604109.04047667969</v>
      </c>
      <c r="I8" s="22">
        <f t="shared" si="3"/>
        <v>2815890.9595233202</v>
      </c>
    </row>
    <row r="9" spans="1:9" ht="15.75" customHeight="1" x14ac:dyDescent="0.25">
      <c r="A9" s="92" t="str">
        <f t="shared" si="2"/>
        <v/>
      </c>
      <c r="B9" s="74">
        <v>518431.78619999991</v>
      </c>
      <c r="C9" s="75">
        <v>793000</v>
      </c>
      <c r="D9" s="75">
        <v>1177000</v>
      </c>
      <c r="E9" s="75">
        <v>951000</v>
      </c>
      <c r="F9" s="75">
        <v>614000</v>
      </c>
      <c r="G9" s="22">
        <f t="shared" si="0"/>
        <v>3535000</v>
      </c>
      <c r="H9" s="22">
        <f t="shared" si="1"/>
        <v>612182.66368151444</v>
      </c>
      <c r="I9" s="22">
        <f t="shared" si="3"/>
        <v>2922817.3363184854</v>
      </c>
    </row>
    <row r="10" spans="1:9" ht="15.75" customHeight="1" x14ac:dyDescent="0.25">
      <c r="A10" s="92" t="str">
        <f t="shared" si="2"/>
        <v/>
      </c>
      <c r="B10" s="74">
        <v>525052.49319999991</v>
      </c>
      <c r="C10" s="75">
        <v>820000</v>
      </c>
      <c r="D10" s="75">
        <v>1219000</v>
      </c>
      <c r="E10" s="75">
        <v>962000</v>
      </c>
      <c r="F10" s="75">
        <v>653000</v>
      </c>
      <c r="G10" s="22">
        <f t="shared" si="0"/>
        <v>3654000</v>
      </c>
      <c r="H10" s="22">
        <f t="shared" si="1"/>
        <v>620000.62962149491</v>
      </c>
      <c r="I10" s="22">
        <f t="shared" si="3"/>
        <v>3033999.370378505</v>
      </c>
    </row>
    <row r="11" spans="1:9" ht="15.75" customHeight="1" x14ac:dyDescent="0.25">
      <c r="A11" s="92" t="str">
        <f t="shared" si="2"/>
        <v/>
      </c>
      <c r="B11" s="74">
        <v>531483.73739999987</v>
      </c>
      <c r="C11" s="75">
        <v>846000</v>
      </c>
      <c r="D11" s="75">
        <v>1265000</v>
      </c>
      <c r="E11" s="75">
        <v>974000</v>
      </c>
      <c r="F11" s="75">
        <v>690000</v>
      </c>
      <c r="G11" s="22">
        <f t="shared" si="0"/>
        <v>3775000</v>
      </c>
      <c r="H11" s="22">
        <f t="shared" si="1"/>
        <v>627594.87115903723</v>
      </c>
      <c r="I11" s="22">
        <f t="shared" si="3"/>
        <v>3147405.1288409629</v>
      </c>
    </row>
    <row r="12" spans="1:9" ht="15.75" customHeight="1" x14ac:dyDescent="0.25">
      <c r="A12" s="92" t="str">
        <f t="shared" si="2"/>
        <v/>
      </c>
      <c r="B12" s="74">
        <v>537750.56299999997</v>
      </c>
      <c r="C12" s="75">
        <v>872000</v>
      </c>
      <c r="D12" s="75">
        <v>1314000</v>
      </c>
      <c r="E12" s="75">
        <v>986000</v>
      </c>
      <c r="F12" s="75">
        <v>727000</v>
      </c>
      <c r="G12" s="22">
        <f t="shared" si="0"/>
        <v>3899000</v>
      </c>
      <c r="H12" s="22">
        <f t="shared" si="1"/>
        <v>634994.96137487027</v>
      </c>
      <c r="I12" s="22">
        <f t="shared" si="3"/>
        <v>3264005.0386251295</v>
      </c>
    </row>
    <row r="13" spans="1:9" ht="15.75" customHeight="1" x14ac:dyDescent="0.25">
      <c r="A13" s="92" t="str">
        <f t="shared" si="2"/>
        <v/>
      </c>
      <c r="B13" s="74">
        <v>578000</v>
      </c>
      <c r="C13" s="75">
        <v>1011000</v>
      </c>
      <c r="D13" s="75">
        <v>732000</v>
      </c>
      <c r="E13" s="75">
        <v>383000</v>
      </c>
      <c r="F13" s="75">
        <v>4.6703056E-2</v>
      </c>
      <c r="G13" s="22">
        <f t="shared" si="0"/>
        <v>2126000.046703056</v>
      </c>
      <c r="H13" s="22">
        <f t="shared" si="1"/>
        <v>682522.92592146504</v>
      </c>
      <c r="I13" s="22">
        <f t="shared" si="3"/>
        <v>1443477.1207815909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0.71799999999999997</v>
      </c>
      <c r="G5" s="121">
        <f>food_insecure</f>
        <v>0.71799999999999997</v>
      </c>
      <c r="H5" s="121">
        <f>food_insecure</f>
        <v>0.71799999999999997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0.71799999999999997</v>
      </c>
      <c r="G7" s="121">
        <f>food_insecure</f>
        <v>0.71799999999999997</v>
      </c>
      <c r="H7" s="121">
        <f>food_insecure</f>
        <v>0.71799999999999997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4.6703056E-2</v>
      </c>
    </row>
    <row r="4" spans="1:8" ht="15.75" customHeight="1" x14ac:dyDescent="0.25">
      <c r="B4" s="24" t="s">
        <v>7</v>
      </c>
      <c r="C4" s="76">
        <v>0.15545655078098974</v>
      </c>
    </row>
    <row r="5" spans="1:8" ht="15.75" customHeight="1" x14ac:dyDescent="0.25">
      <c r="B5" s="24" t="s">
        <v>8</v>
      </c>
      <c r="C5" s="76">
        <v>0.12594129541135998</v>
      </c>
    </row>
    <row r="6" spans="1:8" ht="15.75" customHeight="1" x14ac:dyDescent="0.25">
      <c r="B6" s="24" t="s">
        <v>10</v>
      </c>
      <c r="C6" s="76">
        <v>0.13820714128269965</v>
      </c>
    </row>
    <row r="7" spans="1:8" ht="15.75" customHeight="1" x14ac:dyDescent="0.25">
      <c r="B7" s="24" t="s">
        <v>13</v>
      </c>
      <c r="C7" s="76">
        <v>0.12732644921259728</v>
      </c>
    </row>
    <row r="8" spans="1:8" ht="15.75" customHeight="1" x14ac:dyDescent="0.25">
      <c r="B8" s="24" t="s">
        <v>14</v>
      </c>
      <c r="C8" s="76">
        <v>9.3186718860535107E-3</v>
      </c>
    </row>
    <row r="9" spans="1:8" ht="15.75" customHeight="1" x14ac:dyDescent="0.25">
      <c r="B9" s="24" t="s">
        <v>27</v>
      </c>
      <c r="C9" s="76">
        <v>0.12896196605511975</v>
      </c>
    </row>
    <row r="10" spans="1:8" ht="15.75" customHeight="1" x14ac:dyDescent="0.25">
      <c r="B10" s="24" t="s">
        <v>15</v>
      </c>
      <c r="C10" s="76">
        <v>0.26808486937118003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0.137242685554747</v>
      </c>
      <c r="D14" s="76">
        <v>0.137242685554747</v>
      </c>
      <c r="E14" s="76">
        <v>0.137754589788671</v>
      </c>
      <c r="F14" s="76">
        <v>0.137754589788671</v>
      </c>
    </row>
    <row r="15" spans="1:8" ht="15.75" customHeight="1" x14ac:dyDescent="0.25">
      <c r="B15" s="24" t="s">
        <v>16</v>
      </c>
      <c r="C15" s="76">
        <v>0.19103791856042501</v>
      </c>
      <c r="D15" s="76">
        <v>0.19103791856042501</v>
      </c>
      <c r="E15" s="76">
        <v>0.119939086832448</v>
      </c>
      <c r="F15" s="76">
        <v>0.119939086832448</v>
      </c>
    </row>
    <row r="16" spans="1:8" ht="15.75" customHeight="1" x14ac:dyDescent="0.25">
      <c r="B16" s="24" t="s">
        <v>17</v>
      </c>
      <c r="C16" s="76">
        <v>3.4037455572308098E-2</v>
      </c>
      <c r="D16" s="76">
        <v>3.4037455572308098E-2</v>
      </c>
      <c r="E16" s="76">
        <v>3.0253236531693498E-2</v>
      </c>
      <c r="F16" s="76">
        <v>3.0253236531693498E-2</v>
      </c>
    </row>
    <row r="17" spans="1:8" ht="15.75" customHeight="1" x14ac:dyDescent="0.25">
      <c r="B17" s="24" t="s">
        <v>18</v>
      </c>
      <c r="C17" s="76">
        <v>2.7514646774903298E-2</v>
      </c>
      <c r="D17" s="76">
        <v>2.7514646774903298E-2</v>
      </c>
      <c r="E17" s="76">
        <v>6.4034894057917097E-2</v>
      </c>
      <c r="F17" s="76">
        <v>6.4034894057917097E-2</v>
      </c>
    </row>
    <row r="18" spans="1:8" ht="15.75" customHeight="1" x14ac:dyDescent="0.25">
      <c r="B18" s="24" t="s">
        <v>19</v>
      </c>
      <c r="C18" s="76">
        <v>0.20245044742152596</v>
      </c>
      <c r="D18" s="76">
        <v>0.20245044742152596</v>
      </c>
      <c r="E18" s="76">
        <v>0.24157411027095199</v>
      </c>
      <c r="F18" s="76">
        <v>0.24157411027095199</v>
      </c>
    </row>
    <row r="19" spans="1:8" ht="15.75" customHeight="1" x14ac:dyDescent="0.25">
      <c r="B19" s="24" t="s">
        <v>20</v>
      </c>
      <c r="C19" s="76">
        <v>1.8317800280753999E-2</v>
      </c>
      <c r="D19" s="76">
        <v>1.8317800280753999E-2</v>
      </c>
      <c r="E19" s="76">
        <v>1.8205214976827099E-2</v>
      </c>
      <c r="F19" s="76">
        <v>1.8205214976827099E-2</v>
      </c>
    </row>
    <row r="20" spans="1:8" ht="15.75" customHeight="1" x14ac:dyDescent="0.25">
      <c r="B20" s="24" t="s">
        <v>21</v>
      </c>
      <c r="C20" s="76">
        <v>1.05653743272027E-2</v>
      </c>
      <c r="D20" s="76">
        <v>1.05653743272027E-2</v>
      </c>
      <c r="E20" s="76">
        <v>5.6560342578067004E-3</v>
      </c>
      <c r="F20" s="76">
        <v>5.6560342578067004E-3</v>
      </c>
    </row>
    <row r="21" spans="1:8" ht="15.75" customHeight="1" x14ac:dyDescent="0.25">
      <c r="B21" s="24" t="s">
        <v>22</v>
      </c>
      <c r="C21" s="76">
        <v>2.3838108723356698E-2</v>
      </c>
      <c r="D21" s="76">
        <v>2.3838108723356698E-2</v>
      </c>
      <c r="E21" s="76">
        <v>6.2575476106019101E-2</v>
      </c>
      <c r="F21" s="76">
        <v>6.2575476106019101E-2</v>
      </c>
    </row>
    <row r="22" spans="1:8" ht="15.75" customHeight="1" x14ac:dyDescent="0.25">
      <c r="B22" s="24" t="s">
        <v>23</v>
      </c>
      <c r="C22" s="76">
        <v>0.35499556278477729</v>
      </c>
      <c r="D22" s="76">
        <v>0.35499556278477729</v>
      </c>
      <c r="E22" s="76">
        <v>0.32000735717766549</v>
      </c>
      <c r="F22" s="76">
        <v>0.32000735717766549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8.6099999999999996E-2</v>
      </c>
    </row>
    <row r="27" spans="1:8" ht="15.75" customHeight="1" x14ac:dyDescent="0.25">
      <c r="B27" s="24" t="s">
        <v>39</v>
      </c>
      <c r="C27" s="76">
        <v>8.5000000000000006E-3</v>
      </c>
    </row>
    <row r="28" spans="1:8" ht="15.75" customHeight="1" x14ac:dyDescent="0.25">
      <c r="B28" s="24" t="s">
        <v>40</v>
      </c>
      <c r="C28" s="76">
        <v>0.15529999999999999</v>
      </c>
    </row>
    <row r="29" spans="1:8" ht="15.75" customHeight="1" x14ac:dyDescent="0.25">
      <c r="B29" s="24" t="s">
        <v>41</v>
      </c>
      <c r="C29" s="76">
        <v>0.16739999999999999</v>
      </c>
    </row>
    <row r="30" spans="1:8" ht="15.75" customHeight="1" x14ac:dyDescent="0.25">
      <c r="B30" s="24" t="s">
        <v>42</v>
      </c>
      <c r="C30" s="76">
        <v>0.1041</v>
      </c>
    </row>
    <row r="31" spans="1:8" ht="15.75" customHeight="1" x14ac:dyDescent="0.25">
      <c r="B31" s="24" t="s">
        <v>43</v>
      </c>
      <c r="C31" s="76">
        <v>0.1085</v>
      </c>
    </row>
    <row r="32" spans="1:8" ht="15.75" customHeight="1" x14ac:dyDescent="0.25">
      <c r="B32" s="24" t="s">
        <v>44</v>
      </c>
      <c r="C32" s="76">
        <v>1.8700000000000001E-2</v>
      </c>
    </row>
    <row r="33" spans="2:3" ht="15.75" customHeight="1" x14ac:dyDescent="0.25">
      <c r="B33" s="24" t="s">
        <v>45</v>
      </c>
      <c r="C33" s="76">
        <v>8.43E-2</v>
      </c>
    </row>
    <row r="34" spans="2:3" ht="15.75" customHeight="1" x14ac:dyDescent="0.25">
      <c r="B34" s="24" t="s">
        <v>46</v>
      </c>
      <c r="C34" s="76">
        <v>0.2671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0.41090000000000004</v>
      </c>
      <c r="D2" s="77">
        <v>0.41090000000000004</v>
      </c>
      <c r="E2" s="77">
        <v>0.26379999999999998</v>
      </c>
      <c r="F2" s="77">
        <v>0.12789999999999999</v>
      </c>
      <c r="G2" s="77">
        <v>0.11630000000000001</v>
      </c>
    </row>
    <row r="3" spans="1:15" ht="15.75" customHeight="1" x14ac:dyDescent="0.25">
      <c r="A3" s="5"/>
      <c r="B3" s="11" t="s">
        <v>118</v>
      </c>
      <c r="C3" s="77">
        <v>0.33659999999999995</v>
      </c>
      <c r="D3" s="77">
        <v>0.33659999999999995</v>
      </c>
      <c r="E3" s="77">
        <v>0.33090000000000003</v>
      </c>
      <c r="F3" s="77">
        <v>0.28260000000000002</v>
      </c>
      <c r="G3" s="77">
        <v>0.25280000000000002</v>
      </c>
    </row>
    <row r="4" spans="1:15" ht="15.75" customHeight="1" x14ac:dyDescent="0.25">
      <c r="A4" s="5"/>
      <c r="B4" s="11" t="s">
        <v>116</v>
      </c>
      <c r="C4" s="78">
        <v>0.1875</v>
      </c>
      <c r="D4" s="78">
        <v>0.1875</v>
      </c>
      <c r="E4" s="78">
        <v>0.27529999999999999</v>
      </c>
      <c r="F4" s="78">
        <v>0.35460000000000003</v>
      </c>
      <c r="G4" s="78">
        <v>0.3226</v>
      </c>
    </row>
    <row r="5" spans="1:15" ht="15.75" customHeight="1" x14ac:dyDescent="0.25">
      <c r="A5" s="5"/>
      <c r="B5" s="11" t="s">
        <v>119</v>
      </c>
      <c r="C5" s="78">
        <v>6.5000000000000002E-2</v>
      </c>
      <c r="D5" s="78">
        <v>6.5000000000000002E-2</v>
      </c>
      <c r="E5" s="78">
        <v>0.13009999999999999</v>
      </c>
      <c r="F5" s="78">
        <v>0.2349</v>
      </c>
      <c r="G5" s="78">
        <v>0.30829999999999996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0.84109999999999996</v>
      </c>
      <c r="D8" s="77">
        <v>0.84109999999999996</v>
      </c>
      <c r="E8" s="77">
        <v>0.65239999999999998</v>
      </c>
      <c r="F8" s="77">
        <v>0.6762999999999999</v>
      </c>
      <c r="G8" s="77">
        <v>0.79900000000000004</v>
      </c>
    </row>
    <row r="9" spans="1:15" ht="15.75" customHeight="1" x14ac:dyDescent="0.25">
      <c r="B9" s="7" t="s">
        <v>121</v>
      </c>
      <c r="C9" s="77">
        <v>0.1182</v>
      </c>
      <c r="D9" s="77">
        <v>0.1182</v>
      </c>
      <c r="E9" s="77">
        <v>0.24660000000000001</v>
      </c>
      <c r="F9" s="77">
        <v>0.24350000000000002</v>
      </c>
      <c r="G9" s="77">
        <v>0.16850000000000001</v>
      </c>
    </row>
    <row r="10" spans="1:15" ht="15.75" customHeight="1" x14ac:dyDescent="0.25">
      <c r="B10" s="7" t="s">
        <v>122</v>
      </c>
      <c r="C10" s="78">
        <v>3.1600000000000003E-2</v>
      </c>
      <c r="D10" s="78">
        <v>3.1600000000000003E-2</v>
      </c>
      <c r="E10" s="78">
        <v>8.0700000000000008E-2</v>
      </c>
      <c r="F10" s="78">
        <v>7.2400000000000006E-2</v>
      </c>
      <c r="G10" s="78">
        <v>2.5399999999999999E-2</v>
      </c>
    </row>
    <row r="11" spans="1:15" ht="15.75" customHeight="1" x14ac:dyDescent="0.25">
      <c r="B11" s="7" t="s">
        <v>123</v>
      </c>
      <c r="C11" s="78">
        <v>9.0942000000000002E-3</v>
      </c>
      <c r="D11" s="78">
        <v>9.0942000000000002E-3</v>
      </c>
      <c r="E11" s="78">
        <v>2.0299999999999999E-2</v>
      </c>
      <c r="F11" s="78">
        <v>7.7603000000000004E-3</v>
      </c>
      <c r="G11" s="78">
        <v>7.0434E-3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0.85983660949999996</v>
      </c>
      <c r="D14" s="79">
        <v>0.842952287568</v>
      </c>
      <c r="E14" s="79">
        <v>0.842952287568</v>
      </c>
      <c r="F14" s="79">
        <v>0.53347847495900003</v>
      </c>
      <c r="G14" s="79">
        <v>0.53347847495900003</v>
      </c>
      <c r="H14" s="80">
        <v>0.309</v>
      </c>
      <c r="I14" s="80">
        <v>0.309</v>
      </c>
      <c r="J14" s="80">
        <v>0.309</v>
      </c>
      <c r="K14" s="80">
        <v>0.309</v>
      </c>
      <c r="L14" s="80">
        <v>0.2697</v>
      </c>
      <c r="M14" s="80">
        <v>0.2697</v>
      </c>
      <c r="N14" s="80">
        <v>0.2697</v>
      </c>
      <c r="O14" s="80">
        <v>0.2697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0.45745221565042343</v>
      </c>
      <c r="D15" s="77">
        <f t="shared" si="0"/>
        <v>0.44846938054871749</v>
      </c>
      <c r="E15" s="77">
        <f t="shared" si="0"/>
        <v>0.44846938054871749</v>
      </c>
      <c r="F15" s="77">
        <f t="shared" si="0"/>
        <v>0.28382242355755788</v>
      </c>
      <c r="G15" s="77">
        <f t="shared" si="0"/>
        <v>0.28382242355755788</v>
      </c>
      <c r="H15" s="77">
        <f t="shared" si="0"/>
        <v>0.1643948781364151</v>
      </c>
      <c r="I15" s="77">
        <f t="shared" si="0"/>
        <v>0.1643948781364151</v>
      </c>
      <c r="J15" s="77">
        <f t="shared" si="0"/>
        <v>0.1643948781364151</v>
      </c>
      <c r="K15" s="77">
        <f t="shared" si="0"/>
        <v>0.1643948781364151</v>
      </c>
      <c r="L15" s="77">
        <f t="shared" si="0"/>
        <v>0.14348640334430793</v>
      </c>
      <c r="M15" s="77">
        <f t="shared" si="0"/>
        <v>0.14348640334430793</v>
      </c>
      <c r="N15" s="77">
        <f t="shared" si="0"/>
        <v>0.14348640334430793</v>
      </c>
      <c r="O15" s="77">
        <f t="shared" si="0"/>
        <v>0.14348640334430793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0.9456</v>
      </c>
      <c r="D2" s="78">
        <v>0.8085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7.6427999999999999E-3</v>
      </c>
      <c r="D3" s="78">
        <v>7.9199999999999993E-2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1.2E-2</v>
      </c>
      <c r="D4" s="78">
        <v>8.9800000000000005E-2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3.4757200000000044E-2</v>
      </c>
      <c r="D5" s="77">
        <f t="shared" ref="D5:G5" si="0">1-SUM(D2:D4)</f>
        <v>2.2500000000000075E-2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0.56220000000000003</v>
      </c>
      <c r="D2" s="28">
        <v>0.56430000000000002</v>
      </c>
      <c r="E2" s="28">
        <v>0.56420000000000003</v>
      </c>
      <c r="F2" s="28">
        <v>0.56420000000000003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5.0908000000000002E-2</v>
      </c>
      <c r="D4" s="28">
        <v>5.0675619999999998E-2</v>
      </c>
      <c r="E4" s="28">
        <v>5.0445159999999996E-2</v>
      </c>
      <c r="F4" s="28">
        <v>5.0445159999999996E-2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0.842952287568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0.309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0.2697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0.8085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61.2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7.12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2" sqref="C22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35.42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47.28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0.97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0.08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1.1100000000000001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1.1100000000000001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1.1100000000000001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1.1100000000000001</v>
      </c>
      <c r="E13" s="86" t="s">
        <v>201</v>
      </c>
    </row>
    <row r="14" spans="1:5" ht="15.75" customHeight="1" x14ac:dyDescent="0.25">
      <c r="A14" s="11" t="s">
        <v>189</v>
      </c>
      <c r="B14" s="85">
        <v>1.3999999999999999E-2</v>
      </c>
      <c r="C14" s="85">
        <v>0.95</v>
      </c>
      <c r="D14" s="86">
        <v>14.98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14.98</v>
      </c>
      <c r="E15" s="86" t="s">
        <v>201</v>
      </c>
    </row>
    <row r="16" spans="1:5" ht="15.75" customHeight="1" x14ac:dyDescent="0.25">
      <c r="A16" s="53" t="s">
        <v>57</v>
      </c>
      <c r="B16" s="85">
        <v>0.20699999999999999</v>
      </c>
      <c r="C16" s="85">
        <v>0.95</v>
      </c>
      <c r="D16" s="86">
        <v>0.2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0.80799999999999994</v>
      </c>
      <c r="C18" s="85">
        <v>0.95</v>
      </c>
      <c r="D18" s="86">
        <v>0.82</v>
      </c>
      <c r="E18" s="86" t="s">
        <v>201</v>
      </c>
    </row>
    <row r="19" spans="1:5" ht="15.75" customHeight="1" x14ac:dyDescent="0.25">
      <c r="A19" s="53" t="s">
        <v>174</v>
      </c>
      <c r="B19" s="85">
        <v>0.193</v>
      </c>
      <c r="C19" s="85">
        <f>(1-food_insecure)*0.95</f>
        <v>0.26790000000000003</v>
      </c>
      <c r="D19" s="86">
        <v>0.82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0.78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25.49</v>
      </c>
      <c r="E22" s="86" t="s">
        <v>201</v>
      </c>
    </row>
    <row r="23" spans="1:5" ht="15.75" customHeight="1" x14ac:dyDescent="0.25">
      <c r="A23" s="53" t="s">
        <v>34</v>
      </c>
      <c r="B23" s="85">
        <v>0.46799999999999997</v>
      </c>
      <c r="C23" s="85">
        <v>0.95</v>
      </c>
      <c r="D23" s="86">
        <v>4.9000000000000004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21.66</v>
      </c>
      <c r="E24" s="86" t="s">
        <v>201</v>
      </c>
    </row>
    <row r="25" spans="1:5" ht="15.75" customHeight="1" x14ac:dyDescent="0.25">
      <c r="A25" s="53" t="s">
        <v>87</v>
      </c>
      <c r="B25" s="85">
        <v>0.24100000000000002</v>
      </c>
      <c r="C25" s="85">
        <v>0.95</v>
      </c>
      <c r="D25" s="86">
        <v>21.66</v>
      </c>
      <c r="E25" s="86" t="s">
        <v>201</v>
      </c>
    </row>
    <row r="26" spans="1:5" ht="15.75" customHeight="1" x14ac:dyDescent="0.25">
      <c r="A26" s="53" t="s">
        <v>137</v>
      </c>
      <c r="B26" s="85">
        <v>1.3999999999999999E-2</v>
      </c>
      <c r="C26" s="85">
        <v>0.95</v>
      </c>
      <c r="D26" s="86">
        <v>4.7699999999999996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21.66</v>
      </c>
      <c r="E27" s="86" t="s">
        <v>201</v>
      </c>
    </row>
    <row r="28" spans="1:5" ht="15.75" customHeight="1" x14ac:dyDescent="0.25">
      <c r="A28" s="53" t="s">
        <v>84</v>
      </c>
      <c r="B28" s="85">
        <v>0.35600000000000004</v>
      </c>
      <c r="C28" s="85">
        <v>0.95</v>
      </c>
      <c r="D28" s="86">
        <v>0.64</v>
      </c>
      <c r="E28" s="86" t="s">
        <v>201</v>
      </c>
    </row>
    <row r="29" spans="1:5" ht="15.75" customHeight="1" x14ac:dyDescent="0.25">
      <c r="A29" s="53" t="s">
        <v>58</v>
      </c>
      <c r="B29" s="85">
        <v>0.193</v>
      </c>
      <c r="C29" s="85">
        <v>0.95</v>
      </c>
      <c r="D29" s="86">
        <v>60.93</v>
      </c>
      <c r="E29" s="86" t="s">
        <v>201</v>
      </c>
    </row>
    <row r="30" spans="1:5" ht="15.75" customHeight="1" x14ac:dyDescent="0.25">
      <c r="A30" s="53" t="s">
        <v>67</v>
      </c>
      <c r="B30" s="85">
        <v>6.9000000000000006E-2</v>
      </c>
      <c r="C30" s="85">
        <v>0.95</v>
      </c>
      <c r="D30" s="86">
        <v>198.58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198.58</v>
      </c>
      <c r="E31" s="86" t="s">
        <v>201</v>
      </c>
    </row>
    <row r="32" spans="1:5" ht="15.75" customHeight="1" x14ac:dyDescent="0.25">
      <c r="A32" s="53" t="s">
        <v>28</v>
      </c>
      <c r="B32" s="85">
        <v>0.79</v>
      </c>
      <c r="C32" s="85">
        <v>0.95</v>
      </c>
      <c r="D32" s="86">
        <v>0.35</v>
      </c>
      <c r="E32" s="86" t="s">
        <v>201</v>
      </c>
    </row>
    <row r="33" spans="1:6" ht="15.75" customHeight="1" x14ac:dyDescent="0.25">
      <c r="A33" s="53" t="s">
        <v>83</v>
      </c>
      <c r="B33" s="85">
        <v>5.7999999999999996E-2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0.73699999999999999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0.45799999999999996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0.60799999999999998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0.21600000000000003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0.15</v>
      </c>
      <c r="C38" s="85">
        <v>0.95</v>
      </c>
      <c r="D38" s="86">
        <v>1.99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0.38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2020-09-23T23:26:53Z</dcterms:modified>
</cp:coreProperties>
</file>