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B034C11-27BB-4222-BF52-7C3A8645DCCD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<sst xmlns="http://schemas.openxmlformats.org/spreadsheetml/2006/main" count="1112" uniqueCount="272">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</sst>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1979354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0.45275009155273405</v>
      </c>
    </row>
    <row r="11" spans="1:3" ht="15" customHeight="1" x14ac:dyDescent="0.25">
      <c r="B11" s="7" t="s">
        <v>108</v>
      </c>
      <c r="C11" s="66">
        <v>0.63700000000000001</v>
      </c>
    </row>
    <row r="12" spans="1:3" ht="15" customHeight="1" x14ac:dyDescent="0.25">
      <c r="B12" s="7" t="s">
        <v>109</v>
      </c>
      <c r="C12" s="66">
        <v>0.70400000000000007</v>
      </c>
    </row>
    <row r="13" spans="1:3" ht="15" customHeight="1" x14ac:dyDescent="0.25">
      <c r="B13" s="7" t="s">
        <v>110</v>
      </c>
      <c r="C13" s="66">
        <v>0.46700000000000003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7.3499999999999996E-2</v>
      </c>
    </row>
    <row r="24" spans="1:3" ht="15" customHeight="1" x14ac:dyDescent="0.25">
      <c r="B24" s="20" t="s">
        <v>102</v>
      </c>
      <c r="C24" s="67">
        <v>0.48159999999999997</v>
      </c>
    </row>
    <row r="25" spans="1:3" ht="15" customHeight="1" x14ac:dyDescent="0.25">
      <c r="B25" s="20" t="s">
        <v>103</v>
      </c>
      <c r="C25" s="67">
        <v>0.38009999999999999</v>
      </c>
    </row>
    <row r="26" spans="1:3" ht="15" customHeight="1" x14ac:dyDescent="0.25">
      <c r="B26" s="20" t="s">
        <v>104</v>
      </c>
      <c r="C26" s="67">
        <v>6.480000000000001E-2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8.6999999999999993</v>
      </c>
    </row>
    <row r="38" spans="1:5" ht="15" customHeight="1" x14ac:dyDescent="0.25">
      <c r="B38" s="16" t="s">
        <v>91</v>
      </c>
      <c r="C38" s="68">
        <v>14</v>
      </c>
      <c r="D38" s="17"/>
      <c r="E38" s="18"/>
    </row>
    <row r="39" spans="1:5" ht="15" customHeight="1" x14ac:dyDescent="0.25">
      <c r="B39" s="16" t="s">
        <v>90</v>
      </c>
      <c r="C39" s="68">
        <v>17</v>
      </c>
      <c r="D39" s="17"/>
      <c r="E39" s="17"/>
    </row>
    <row r="40" spans="1:5" ht="15" customHeight="1" x14ac:dyDescent="0.25">
      <c r="B40" s="16" t="s">
        <v>171</v>
      </c>
      <c r="C40" s="68">
        <v>0.32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2.4209999999999999E-2</v>
      </c>
      <c r="D45" s="17"/>
    </row>
    <row r="46" spans="1:5" ht="15.75" customHeight="1" x14ac:dyDescent="0.25">
      <c r="B46" s="16" t="s">
        <v>11</v>
      </c>
      <c r="C46" s="67">
        <v>8.4419999999999995E-2</v>
      </c>
      <c r="D46" s="17"/>
    </row>
    <row r="47" spans="1:5" ht="15.75" customHeight="1" x14ac:dyDescent="0.25">
      <c r="B47" s="16" t="s">
        <v>12</v>
      </c>
      <c r="C47" s="67">
        <v>0.16614999999999999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0.72522000000000009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1.6216072014575</v>
      </c>
      <c r="D51" s="17"/>
    </row>
    <row r="52" spans="1:4" ht="15" customHeight="1" x14ac:dyDescent="0.25">
      <c r="B52" s="16" t="s">
        <v>125</v>
      </c>
      <c r="C52" s="65">
        <v>1.6756519305399999</v>
      </c>
    </row>
    <row r="53" spans="1:4" ht="15.75" customHeight="1" x14ac:dyDescent="0.25">
      <c r="B53" s="16" t="s">
        <v>126</v>
      </c>
      <c r="C53" s="65">
        <v>1.6756519305399999</v>
      </c>
    </row>
    <row r="54" spans="1:4" ht="15.75" customHeight="1" x14ac:dyDescent="0.25">
      <c r="B54" s="16" t="s">
        <v>127</v>
      </c>
      <c r="C54" s="65">
        <v>1.50067733721</v>
      </c>
    </row>
    <row r="55" spans="1:4" ht="15.75" customHeight="1" x14ac:dyDescent="0.25">
      <c r="B55" s="16" t="s">
        <v>128</v>
      </c>
      <c r="C55" s="65">
        <v>1.50067733721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0.51273547416218423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1.6216072014575</v>
      </c>
      <c r="C2" s="26">
        <f>'Baseline year population inputs'!C52</f>
        <v>1.6756519305399999</v>
      </c>
      <c r="D2" s="26">
        <f>'Baseline year population inputs'!C53</f>
        <v>1.6756519305399999</v>
      </c>
      <c r="E2" s="26">
        <f>'Baseline year population inputs'!C54</f>
        <v>1.50067733721</v>
      </c>
      <c r="F2" s="26">
        <f>'Baseline year population inputs'!C55</f>
        <v>1.50067733721</v>
      </c>
    </row>
    <row r="3" spans="1:6" ht="15.75" customHeight="1" x14ac:dyDescent="0.25">
      <c r="A3" s="3" t="s">
        <v>65</v>
      </c>
      <c r="B3" s="26">
        <f>frac_mam_1month * 2.6</f>
        <v>0.15522</v>
      </c>
      <c r="C3" s="26">
        <f>frac_mam_1_5months * 2.6</f>
        <v>0.15522</v>
      </c>
      <c r="D3" s="26">
        <f>frac_mam_6_11months * 2.6</f>
        <v>0.15418000000000001</v>
      </c>
      <c r="E3" s="26">
        <f>frac_mam_12_23months * 2.6</f>
        <v>0.12376</v>
      </c>
      <c r="F3" s="26">
        <f>frac_mam_24_59months * 2.6</f>
        <v>0.14300000000000002</v>
      </c>
    </row>
    <row r="4" spans="1:6" ht="15.75" customHeight="1" x14ac:dyDescent="0.25">
      <c r="A4" s="3" t="s">
        <v>66</v>
      </c>
      <c r="B4" s="26">
        <f>frac_sam_1month * 2.6</f>
        <v>0.21996000000000002</v>
      </c>
      <c r="C4" s="26">
        <f>frac_sam_1_5months * 2.6</f>
        <v>0.21996000000000002</v>
      </c>
      <c r="D4" s="26">
        <f>frac_sam_6_11months * 2.6</f>
        <v>0.14118</v>
      </c>
      <c r="E4" s="26">
        <f>frac_sam_12_23months * 2.6</f>
        <v>0.11024</v>
      </c>
      <c r="F4" s="26">
        <f>frac_sam_24_59months * 2.6</f>
        <v>0.11336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0.70400000000000007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0.70400000000000007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1.6216072014575</v>
      </c>
      <c r="D7" s="93">
        <f>diarrhoea_1_5mo</f>
        <v>1.6756519305399999</v>
      </c>
      <c r="E7" s="93">
        <f>diarrhoea_6_11mo</f>
        <v>1.6756519305399999</v>
      </c>
      <c r="F7" s="93">
        <f>diarrhoea_12_23mo</f>
        <v>1.50067733721</v>
      </c>
      <c r="G7" s="93">
        <f>diarrhoea_24_59mo</f>
        <v>1.50067733721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1.6216072014575</v>
      </c>
      <c r="D12" s="93">
        <f>diarrhoea_1_5mo</f>
        <v>1.6756519305399999</v>
      </c>
      <c r="E12" s="93">
        <f>diarrhoea_6_11mo</f>
        <v>1.6756519305399999</v>
      </c>
      <c r="F12" s="93">
        <f>diarrhoea_12_23mo</f>
        <v>1.50067733721</v>
      </c>
      <c r="G12" s="93">
        <f>diarrhoea_24_59mo</f>
        <v>1.50067733721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0.63700000000000001</v>
      </c>
      <c r="I18" s="93">
        <f>frac_PW_health_facility</f>
        <v>0.63700000000000001</v>
      </c>
      <c r="J18" s="93">
        <f>frac_PW_health_facility</f>
        <v>0.63700000000000001</v>
      </c>
      <c r="K18" s="93">
        <f>frac_PW_health_facility</f>
        <v>0.63700000000000001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0.46700000000000003</v>
      </c>
      <c r="M24" s="93">
        <f>famplan_unmet_need</f>
        <v>0.46700000000000003</v>
      </c>
      <c r="N24" s="93">
        <f>famplan_unmet_need</f>
        <v>0.46700000000000003</v>
      </c>
      <c r="O24" s="93">
        <f>famplan_unmet_need</f>
        <v>0.46700000000000003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0.26872706754302994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0.11516874323272711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0.16335409767150888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0.45275009155273405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397347</v>
      </c>
      <c r="C2" s="75">
        <v>1138000</v>
      </c>
      <c r="D2" s="75">
        <v>1544000</v>
      </c>
      <c r="E2" s="75">
        <v>708000</v>
      </c>
      <c r="F2" s="75">
        <v>458000</v>
      </c>
      <c r="G2" s="22">
        <f t="shared" ref="G2:G40" si="0">C2+D2+E2+F2</f>
        <v>3848000</v>
      </c>
      <c r="H2" s="22">
        <f t="shared" ref="H2:H40" si="1">(B2 + stillbirth*B2/(1000-stillbirth))/(1-abortion)</f>
        <v>461847.19350305636</v>
      </c>
      <c r="I2" s="22">
        <f>G2-H2</f>
        <v>3386152.8064969438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405843</v>
      </c>
      <c r="C3" s="75">
        <v>1157000</v>
      </c>
      <c r="D3" s="75">
        <v>1676000</v>
      </c>
      <c r="E3" s="75">
        <v>732000</v>
      </c>
      <c r="F3" s="75">
        <v>471000</v>
      </c>
      <c r="G3" s="22">
        <f t="shared" si="0"/>
        <v>4036000</v>
      </c>
      <c r="H3" s="22">
        <f t="shared" si="1"/>
        <v>471722.32470072981</v>
      </c>
      <c r="I3" s="22">
        <f t="shared" ref="I3:I15" si="3">G3-H3</f>
        <v>3564277.6752992701</v>
      </c>
    </row>
    <row r="4" spans="1:9" ht="15.75" customHeight="1" x14ac:dyDescent="0.25">
      <c r="A4" s="92">
        <f t="shared" si="2"/>
        <v>2021</v>
      </c>
      <c r="B4" s="74">
        <v>419377</v>
      </c>
      <c r="C4" s="75">
        <v>1181000</v>
      </c>
      <c r="D4" s="75">
        <v>1816000</v>
      </c>
      <c r="E4" s="75">
        <v>754000</v>
      </c>
      <c r="F4" s="75">
        <v>485000</v>
      </c>
      <c r="G4" s="22">
        <f t="shared" si="0"/>
        <v>4236000</v>
      </c>
      <c r="H4" s="22">
        <f t="shared" si="1"/>
        <v>487453.25992075255</v>
      </c>
      <c r="I4" s="22">
        <f t="shared" si="3"/>
        <v>3748546.7400792474</v>
      </c>
    </row>
    <row r="5" spans="1:9" ht="15.75" customHeight="1" x14ac:dyDescent="0.25">
      <c r="A5" s="92">
        <f t="shared" si="2"/>
        <v>2022</v>
      </c>
      <c r="B5" s="74">
        <v>436115</v>
      </c>
      <c r="C5" s="75">
        <v>1204000</v>
      </c>
      <c r="D5" s="75">
        <v>1952000</v>
      </c>
      <c r="E5" s="75">
        <v>771000</v>
      </c>
      <c r="F5" s="75">
        <v>500000</v>
      </c>
      <c r="G5" s="22">
        <f t="shared" si="0"/>
        <v>4427000</v>
      </c>
      <c r="H5" s="22">
        <f t="shared" si="1"/>
        <v>506908.29122803349</v>
      </c>
      <c r="I5" s="22">
        <f t="shared" si="3"/>
        <v>3920091.7087719664</v>
      </c>
    </row>
    <row r="6" spans="1:9" ht="15.75" customHeight="1" x14ac:dyDescent="0.25">
      <c r="A6" s="92" t="str">
        <f t="shared" si="2"/>
        <v/>
      </c>
      <c r="B6" s="74">
        <v>449674.5455999999</v>
      </c>
      <c r="C6" s="75">
        <v>1222000</v>
      </c>
      <c r="D6" s="75">
        <v>2069000</v>
      </c>
      <c r="E6" s="75">
        <v>785000</v>
      </c>
      <c r="F6" s="75">
        <v>519000</v>
      </c>
      <c r="G6" s="22">
        <f t="shared" si="0"/>
        <v>4595000</v>
      </c>
      <c r="H6" s="22">
        <f t="shared" si="1"/>
        <v>522668.91879169107</v>
      </c>
      <c r="I6" s="22">
        <f t="shared" si="3"/>
        <v>4072331.0812083092</v>
      </c>
    </row>
    <row r="7" spans="1:9" ht="15.75" customHeight="1" x14ac:dyDescent="0.25">
      <c r="A7" s="92" t="str">
        <f t="shared" si="2"/>
        <v/>
      </c>
      <c r="B7" s="74">
        <v>467822.01299999998</v>
      </c>
      <c r="C7" s="75">
        <v>1231000</v>
      </c>
      <c r="D7" s="75">
        <v>2158000</v>
      </c>
      <c r="E7" s="75">
        <v>794000</v>
      </c>
      <c r="F7" s="75">
        <v>542000</v>
      </c>
      <c r="G7" s="22">
        <f t="shared" si="0"/>
        <v>4725000</v>
      </c>
      <c r="H7" s="22">
        <f t="shared" si="1"/>
        <v>543762.21228045097</v>
      </c>
      <c r="I7" s="22">
        <f t="shared" si="3"/>
        <v>4181237.7877195491</v>
      </c>
    </row>
    <row r="8" spans="1:9" ht="15.75" customHeight="1" x14ac:dyDescent="0.25">
      <c r="A8" s="92" t="str">
        <f t="shared" si="2"/>
        <v/>
      </c>
      <c r="B8" s="74">
        <v>480535.56400000007</v>
      </c>
      <c r="C8" s="75">
        <v>1244000</v>
      </c>
      <c r="D8" s="75">
        <v>2241000</v>
      </c>
      <c r="E8" s="75">
        <v>801000</v>
      </c>
      <c r="F8" s="75">
        <v>568000</v>
      </c>
      <c r="G8" s="22">
        <f t="shared" si="0"/>
        <v>4854000</v>
      </c>
      <c r="H8" s="22">
        <f t="shared" si="1"/>
        <v>558539.51737853396</v>
      </c>
      <c r="I8" s="22">
        <f t="shared" si="3"/>
        <v>4295460.4826214658</v>
      </c>
    </row>
    <row r="9" spans="1:9" ht="15.75" customHeight="1" x14ac:dyDescent="0.25">
      <c r="A9" s="92" t="str">
        <f t="shared" si="2"/>
        <v/>
      </c>
      <c r="B9" s="74">
        <v>490941.87700000004</v>
      </c>
      <c r="C9" s="75">
        <v>1250000</v>
      </c>
      <c r="D9" s="75">
        <v>2302000</v>
      </c>
      <c r="E9" s="75">
        <v>803000</v>
      </c>
      <c r="F9" s="75">
        <v>598000</v>
      </c>
      <c r="G9" s="22">
        <f t="shared" si="0"/>
        <v>4953000</v>
      </c>
      <c r="H9" s="22">
        <f t="shared" si="1"/>
        <v>570635.05718068266</v>
      </c>
      <c r="I9" s="22">
        <f t="shared" si="3"/>
        <v>4382364.9428193178</v>
      </c>
    </row>
    <row r="10" spans="1:9" ht="15.75" customHeight="1" x14ac:dyDescent="0.25">
      <c r="A10" s="92" t="str">
        <f t="shared" si="2"/>
        <v/>
      </c>
      <c r="B10" s="74">
        <v>499456.12500000006</v>
      </c>
      <c r="C10" s="75">
        <v>1251000</v>
      </c>
      <c r="D10" s="75">
        <v>2347000</v>
      </c>
      <c r="E10" s="75">
        <v>803000</v>
      </c>
      <c r="F10" s="75">
        <v>630000</v>
      </c>
      <c r="G10" s="22">
        <f t="shared" si="0"/>
        <v>5031000</v>
      </c>
      <c r="H10" s="22">
        <f t="shared" si="1"/>
        <v>580531.39852361218</v>
      </c>
      <c r="I10" s="22">
        <f t="shared" si="3"/>
        <v>4450468.6014763881</v>
      </c>
    </row>
    <row r="11" spans="1:9" ht="15.75" customHeight="1" x14ac:dyDescent="0.25">
      <c r="A11" s="92" t="str">
        <f t="shared" si="2"/>
        <v/>
      </c>
      <c r="B11" s="74">
        <v>506833.04700000014</v>
      </c>
      <c r="C11" s="75">
        <v>1250000</v>
      </c>
      <c r="D11" s="75">
        <v>2379000</v>
      </c>
      <c r="E11" s="75">
        <v>799000</v>
      </c>
      <c r="F11" s="75">
        <v>661000</v>
      </c>
      <c r="G11" s="22">
        <f t="shared" si="0"/>
        <v>5089000</v>
      </c>
      <c r="H11" s="22">
        <f t="shared" si="1"/>
        <v>589105.79501431424</v>
      </c>
      <c r="I11" s="22">
        <f t="shared" si="3"/>
        <v>4499894.2049856856</v>
      </c>
    </row>
    <row r="12" spans="1:9" ht="15.75" customHeight="1" x14ac:dyDescent="0.25">
      <c r="A12" s="92" t="str">
        <f t="shared" si="2"/>
        <v/>
      </c>
      <c r="B12" s="74">
        <v>513614.22399999999</v>
      </c>
      <c r="C12" s="75">
        <v>1247000</v>
      </c>
      <c r="D12" s="75">
        <v>2404000</v>
      </c>
      <c r="E12" s="75">
        <v>795000</v>
      </c>
      <c r="F12" s="75">
        <v>687000</v>
      </c>
      <c r="G12" s="22">
        <f t="shared" si="0"/>
        <v>5133000</v>
      </c>
      <c r="H12" s="22">
        <f t="shared" si="1"/>
        <v>596987.74093588255</v>
      </c>
      <c r="I12" s="22">
        <f t="shared" si="3"/>
        <v>4536012.2590641174</v>
      </c>
    </row>
    <row r="13" spans="1:9" ht="15.75" customHeight="1" x14ac:dyDescent="0.25">
      <c r="A13" s="92" t="str">
        <f t="shared" si="2"/>
        <v/>
      </c>
      <c r="B13" s="74">
        <v>1099000</v>
      </c>
      <c r="C13" s="75">
        <v>1462000</v>
      </c>
      <c r="D13" s="75">
        <v>680000</v>
      </c>
      <c r="E13" s="75">
        <v>448000</v>
      </c>
      <c r="F13" s="75">
        <v>1.7691804999999999E-3</v>
      </c>
      <c r="G13" s="22">
        <f t="shared" si="0"/>
        <v>2590000.0017691804</v>
      </c>
      <c r="H13" s="22">
        <f t="shared" si="1"/>
        <v>1277397.5030888843</v>
      </c>
      <c r="I13" s="22">
        <f t="shared" si="3"/>
        <v>1312602.4986802961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1.7691804999999999E-3</v>
      </c>
    </row>
    <row r="4" spans="1:8" ht="15.75" customHeight="1" x14ac:dyDescent="0.25">
      <c r="B4" s="24" t="s">
        <v>7</v>
      </c>
      <c r="C4" s="76">
        <v>4.6332361769559051E-2</v>
      </c>
    </row>
    <row r="5" spans="1:8" ht="15.75" customHeight="1" x14ac:dyDescent="0.25">
      <c r="B5" s="24" t="s">
        <v>8</v>
      </c>
      <c r="C5" s="76">
        <v>1.5321639149382817E-2</v>
      </c>
    </row>
    <row r="6" spans="1:8" ht="15.75" customHeight="1" x14ac:dyDescent="0.25">
      <c r="B6" s="24" t="s">
        <v>10</v>
      </c>
      <c r="C6" s="76">
        <v>7.4830841750568172E-2</v>
      </c>
    </row>
    <row r="7" spans="1:8" ht="15.75" customHeight="1" x14ac:dyDescent="0.25">
      <c r="B7" s="24" t="s">
        <v>13</v>
      </c>
      <c r="C7" s="76">
        <v>0.175500160052669</v>
      </c>
    </row>
    <row r="8" spans="1:8" ht="15.75" customHeight="1" x14ac:dyDescent="0.25">
      <c r="B8" s="24" t="s">
        <v>14</v>
      </c>
      <c r="C8" s="76">
        <v>1.3664559693417789E-3</v>
      </c>
    </row>
    <row r="9" spans="1:8" ht="15.75" customHeight="1" x14ac:dyDescent="0.25">
      <c r="B9" s="24" t="s">
        <v>27</v>
      </c>
      <c r="C9" s="76">
        <v>0.24330503101745399</v>
      </c>
    </row>
    <row r="10" spans="1:8" ht="15.75" customHeight="1" x14ac:dyDescent="0.25">
      <c r="B10" s="24" t="s">
        <v>15</v>
      </c>
      <c r="C10" s="76">
        <v>0.44157432979102518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7.5479654260851804E-3</v>
      </c>
      <c r="D14" s="76">
        <v>7.5479654260851804E-3</v>
      </c>
      <c r="E14" s="76">
        <v>2.4632622148213299E-3</v>
      </c>
      <c r="F14" s="76">
        <v>2.4632622148213299E-3</v>
      </c>
    </row>
    <row r="15" spans="1:8" ht="15.75" customHeight="1" x14ac:dyDescent="0.25">
      <c r="B15" s="24" t="s">
        <v>16</v>
      </c>
      <c r="C15" s="76">
        <v>4.7890739480709002E-2</v>
      </c>
      <c r="D15" s="76">
        <v>4.7890739480709002E-2</v>
      </c>
      <c r="E15" s="76">
        <v>3.9430282207221001E-2</v>
      </c>
      <c r="F15" s="76">
        <v>3.9430282207221001E-2</v>
      </c>
    </row>
    <row r="16" spans="1:8" ht="15.75" customHeight="1" x14ac:dyDescent="0.25">
      <c r="B16" s="24" t="s">
        <v>17</v>
      </c>
      <c r="C16" s="76">
        <v>1.40952000058628E-2</v>
      </c>
      <c r="D16" s="76">
        <v>1.40952000058628E-2</v>
      </c>
      <c r="E16" s="76">
        <v>8.6368401479188506E-3</v>
      </c>
      <c r="F16" s="76">
        <v>8.6368401479188506E-3</v>
      </c>
    </row>
    <row r="17" spans="1:8" ht="15.75" customHeight="1" x14ac:dyDescent="0.25">
      <c r="B17" s="24" t="s">
        <v>18</v>
      </c>
      <c r="C17" s="76">
        <v>2.2616204500526101E-2</v>
      </c>
      <c r="D17" s="76">
        <v>2.2616204500526101E-2</v>
      </c>
      <c r="E17" s="76">
        <v>1.7341413752262801E-2</v>
      </c>
      <c r="F17" s="76">
        <v>1.7341413752262801E-2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0.136302689920905</v>
      </c>
      <c r="D19" s="76">
        <v>0.136302689920905</v>
      </c>
      <c r="E19" s="76">
        <v>4.5199245380695793E-2</v>
      </c>
      <c r="F19" s="76">
        <v>4.5199245380695793E-2</v>
      </c>
    </row>
    <row r="20" spans="1:8" ht="15.75" customHeight="1" x14ac:dyDescent="0.25">
      <c r="B20" s="24" t="s">
        <v>21</v>
      </c>
      <c r="C20" s="76">
        <v>2.3209607592064799E-4</v>
      </c>
      <c r="D20" s="76">
        <v>2.3209607592064799E-4</v>
      </c>
      <c r="E20" s="76">
        <v>3.1424192836378102E-4</v>
      </c>
      <c r="F20" s="76">
        <v>3.1424192836378102E-4</v>
      </c>
    </row>
    <row r="21" spans="1:8" ht="15.75" customHeight="1" x14ac:dyDescent="0.25">
      <c r="B21" s="24" t="s">
        <v>22</v>
      </c>
      <c r="C21" s="76">
        <v>0.332673260324229</v>
      </c>
      <c r="D21" s="76">
        <v>0.332673260324229</v>
      </c>
      <c r="E21" s="76">
        <v>0.76124160018489595</v>
      </c>
      <c r="F21" s="76">
        <v>0.76124160018489595</v>
      </c>
    </row>
    <row r="22" spans="1:8" ht="15.75" customHeight="1" x14ac:dyDescent="0.25">
      <c r="B22" s="24" t="s">
        <v>23</v>
      </c>
      <c r="C22" s="76">
        <v>0.43864184426576225</v>
      </c>
      <c r="D22" s="76">
        <v>0.43864184426576225</v>
      </c>
      <c r="E22" s="76">
        <v>0.12537311418382047</v>
      </c>
      <c r="F22" s="76">
        <v>0.12537311418382047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0.14119999999999999</v>
      </c>
    </row>
    <row r="27" spans="1:8" ht="15.75" customHeight="1" x14ac:dyDescent="0.25">
      <c r="B27" s="24" t="s">
        <v>39</v>
      </c>
      <c r="C27" s="76">
        <v>1.0800000000000001E-2</v>
      </c>
    </row>
    <row r="28" spans="1:8" ht="15.75" customHeight="1" x14ac:dyDescent="0.25">
      <c r="B28" s="24" t="s">
        <v>40</v>
      </c>
      <c r="C28" s="76">
        <v>0.34380000000000005</v>
      </c>
    </row>
    <row r="29" spans="1:8" ht="15.75" customHeight="1" x14ac:dyDescent="0.25">
      <c r="B29" s="24" t="s">
        <v>41</v>
      </c>
      <c r="C29" s="76">
        <v>9.8800000000000013E-2</v>
      </c>
    </row>
    <row r="30" spans="1:8" ht="15.75" customHeight="1" x14ac:dyDescent="0.25">
      <c r="B30" s="24" t="s">
        <v>42</v>
      </c>
      <c r="C30" s="76">
        <v>5.4600000000000003E-2</v>
      </c>
    </row>
    <row r="31" spans="1:8" ht="15.75" customHeight="1" x14ac:dyDescent="0.25">
      <c r="B31" s="24" t="s">
        <v>43</v>
      </c>
      <c r="C31" s="76">
        <v>1.1899999999999999E-2</v>
      </c>
    </row>
    <row r="32" spans="1:8" ht="15.75" customHeight="1" x14ac:dyDescent="0.25">
      <c r="B32" s="24" t="s">
        <v>44</v>
      </c>
      <c r="C32" s="76">
        <v>6.3299999999999995E-2</v>
      </c>
    </row>
    <row r="33" spans="2:3" ht="15.75" customHeight="1" x14ac:dyDescent="0.25">
      <c r="B33" s="24" t="s">
        <v>45</v>
      </c>
      <c r="C33" s="76">
        <v>0.1043</v>
      </c>
    </row>
    <row r="34" spans="2:3" ht="15.75" customHeight="1" x14ac:dyDescent="0.25">
      <c r="B34" s="24" t="s">
        <v>46</v>
      </c>
      <c r="C34" s="76">
        <v>0.17130000000223519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0.53549999999999998</v>
      </c>
      <c r="D2" s="77">
        <v>0.53549999999999998</v>
      </c>
      <c r="E2" s="77">
        <v>0.58460000000000001</v>
      </c>
      <c r="F2" s="77">
        <v>0.47609999999999997</v>
      </c>
      <c r="G2" s="77">
        <v>0.49630000000000002</v>
      </c>
    </row>
    <row r="3" spans="1:15" ht="15.75" customHeight="1" x14ac:dyDescent="0.25">
      <c r="A3" s="5"/>
      <c r="B3" s="11" t="s">
        <v>118</v>
      </c>
      <c r="C3" s="77">
        <v>0.17059999999999997</v>
      </c>
      <c r="D3" s="77">
        <v>0.17059999999999997</v>
      </c>
      <c r="E3" s="77">
        <v>0.14929999999999999</v>
      </c>
      <c r="F3" s="77">
        <v>0.1862</v>
      </c>
      <c r="G3" s="77">
        <v>0.2271</v>
      </c>
    </row>
    <row r="4" spans="1:15" ht="15.75" customHeight="1" x14ac:dyDescent="0.25">
      <c r="A4" s="5"/>
      <c r="B4" s="11" t="s">
        <v>116</v>
      </c>
      <c r="C4" s="78">
        <v>0.13369999999999999</v>
      </c>
      <c r="D4" s="78">
        <v>0.13369999999999999</v>
      </c>
      <c r="E4" s="78">
        <v>0.107</v>
      </c>
      <c r="F4" s="78">
        <v>0.12359999999999999</v>
      </c>
      <c r="G4" s="78">
        <v>0.13400000000000001</v>
      </c>
    </row>
    <row r="5" spans="1:15" ht="15.75" customHeight="1" x14ac:dyDescent="0.25">
      <c r="A5" s="5"/>
      <c r="B5" s="11" t="s">
        <v>119</v>
      </c>
      <c r="C5" s="78">
        <v>0.16020000000000001</v>
      </c>
      <c r="D5" s="78">
        <v>0.16020000000000001</v>
      </c>
      <c r="E5" s="78">
        <v>0.15920000000000001</v>
      </c>
      <c r="F5" s="78">
        <v>0.21410000000000001</v>
      </c>
      <c r="G5" s="78">
        <v>0.14269999999999999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0.72939999999999994</v>
      </c>
      <c r="D8" s="77">
        <v>0.72939999999999994</v>
      </c>
      <c r="E8" s="77">
        <v>0.79420000000000002</v>
      </c>
      <c r="F8" s="77">
        <v>0.83250000000000002</v>
      </c>
      <c r="G8" s="77">
        <v>0.81269999999999998</v>
      </c>
    </row>
    <row r="9" spans="1:15" ht="15.75" customHeight="1" x14ac:dyDescent="0.25">
      <c r="B9" s="7" t="s">
        <v>121</v>
      </c>
      <c r="C9" s="77">
        <v>0.12640000000000001</v>
      </c>
      <c r="D9" s="77">
        <v>0.12640000000000001</v>
      </c>
      <c r="E9" s="77">
        <v>9.2200000000000004E-2</v>
      </c>
      <c r="F9" s="77">
        <v>7.7499999999999999E-2</v>
      </c>
      <c r="G9" s="77">
        <v>8.8699999999999987E-2</v>
      </c>
    </row>
    <row r="10" spans="1:15" ht="15.75" customHeight="1" x14ac:dyDescent="0.25">
      <c r="B10" s="7" t="s">
        <v>122</v>
      </c>
      <c r="C10" s="78">
        <v>5.9699999999999996E-2</v>
      </c>
      <c r="D10" s="78">
        <v>5.9699999999999996E-2</v>
      </c>
      <c r="E10" s="78">
        <v>5.9299999999999999E-2</v>
      </c>
      <c r="F10" s="78">
        <v>4.7599999999999996E-2</v>
      </c>
      <c r="G10" s="78">
        <v>5.5E-2</v>
      </c>
    </row>
    <row r="11" spans="1:15" ht="15.75" customHeight="1" x14ac:dyDescent="0.25">
      <c r="B11" s="7" t="s">
        <v>123</v>
      </c>
      <c r="C11" s="78">
        <v>8.4600000000000009E-2</v>
      </c>
      <c r="D11" s="78">
        <v>8.4600000000000009E-2</v>
      </c>
      <c r="E11" s="78">
        <v>5.4299999999999994E-2</v>
      </c>
      <c r="F11" s="78">
        <v>4.24E-2</v>
      </c>
      <c r="G11" s="78">
        <v>4.36E-2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0.47549585525000004</v>
      </c>
      <c r="D14" s="79">
        <v>0.47235857479600002</v>
      </c>
      <c r="E14" s="79">
        <v>0.47235857479600002</v>
      </c>
      <c r="F14" s="79">
        <v>0.37734795349299999</v>
      </c>
      <c r="G14" s="79">
        <v>0.37734795349299999</v>
      </c>
      <c r="H14" s="80">
        <v>0.36099999999999999</v>
      </c>
      <c r="I14" s="80">
        <v>0.36099999999999999</v>
      </c>
      <c r="J14" s="80">
        <v>0.36099999999999999</v>
      </c>
      <c r="K14" s="80">
        <v>0.36099999999999999</v>
      </c>
      <c r="L14" s="80">
        <v>0.33726999999999996</v>
      </c>
      <c r="M14" s="80">
        <v>0.33726999999999996</v>
      </c>
      <c r="N14" s="80">
        <v>0.33726999999999996</v>
      </c>
      <c r="O14" s="80">
        <v>0.33726999999999996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0.2438035928037621</v>
      </c>
      <c r="D15" s="77">
        <f t="shared" si="0"/>
        <v>0.24219499782260065</v>
      </c>
      <c r="E15" s="77">
        <f t="shared" si="0"/>
        <v>0.24219499782260065</v>
      </c>
      <c r="F15" s="77">
        <f t="shared" si="0"/>
        <v>0.1934796818583632</v>
      </c>
      <c r="G15" s="77">
        <f t="shared" si="0"/>
        <v>0.1934796818583632</v>
      </c>
      <c r="H15" s="77">
        <f t="shared" si="0"/>
        <v>0.1850975061725485</v>
      </c>
      <c r="I15" s="77">
        <f t="shared" si="0"/>
        <v>0.1850975061725485</v>
      </c>
      <c r="J15" s="77">
        <f t="shared" si="0"/>
        <v>0.1850975061725485</v>
      </c>
      <c r="K15" s="77">
        <f t="shared" si="0"/>
        <v>0.1850975061725485</v>
      </c>
      <c r="L15" s="77">
        <f t="shared" si="0"/>
        <v>0.17293029337067986</v>
      </c>
      <c r="M15" s="77">
        <f t="shared" si="0"/>
        <v>0.17293029337067986</v>
      </c>
      <c r="N15" s="77">
        <f t="shared" si="0"/>
        <v>0.17293029337067986</v>
      </c>
      <c r="O15" s="77">
        <f t="shared" si="0"/>
        <v>0.17293029337067986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0.47619999999999996</v>
      </c>
      <c r="D2" s="78">
        <v>0.27440000000000003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0.28179999999999999</v>
      </c>
      <c r="D3" s="78">
        <v>0.30380000000000001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0.17460000000000001</v>
      </c>
      <c r="D4" s="78">
        <v>0.31219999999999998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6.7400000000000015E-2</v>
      </c>
      <c r="D5" s="77">
        <f t="shared" ref="D5:G5" si="0">1-SUM(D2:D4)</f>
        <v>0.10959999999999992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0.29510000000000003</v>
      </c>
      <c r="D2" s="28">
        <v>0.2984</v>
      </c>
      <c r="E2" s="28">
        <v>0.2989</v>
      </c>
      <c r="F2" s="28">
        <v>0.2989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0.1042</v>
      </c>
      <c r="D4" s="28">
        <v>0.1036</v>
      </c>
      <c r="E4" s="28">
        <v>0.10300000000000001</v>
      </c>
      <c r="F4" s="28">
        <v>0.10300000000000001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0.47235857479600002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0.36099999999999999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0.33726999999999996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0.27440000000000003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0.27399999999999997</v>
      </c>
      <c r="C18" s="85">
        <v>0.95</v>
      </c>
      <c r="D18" s="86">
        <v>1.84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1.84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24.39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20.67</v>
      </c>
      <c r="E24" s="86" t="s">
        <v>201</v>
      </c>
    </row>
    <row r="25" spans="1:5" ht="15.75" customHeight="1" x14ac:dyDescent="0.25">
      <c r="A25" s="53" t="s">
        <v>87</v>
      </c>
      <c r="B25" s="85">
        <v>0.30299999999999999</v>
      </c>
      <c r="C25" s="85">
        <v>0.95</v>
      </c>
      <c r="D25" s="86">
        <v>20.67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4.6900000000000004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20.67</v>
      </c>
      <c r="E27" s="86" t="s">
        <v>201</v>
      </c>
    </row>
    <row r="28" spans="1:5" ht="15.75" customHeight="1" x14ac:dyDescent="0.25">
      <c r="A28" s="53" t="s">
        <v>84</v>
      </c>
      <c r="B28" s="85">
        <v>0.498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67.459999999999994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224.64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224.64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0.91200000000000003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0.70900000000000007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2020-09-23T23:32:31Z</dcterms:modified>
</cp:coreProperties>
</file>