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BFB30F9-FA18-4494-8E6C-2126DC65AA66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<sst xmlns="http://schemas.openxmlformats.org/spreadsheetml/2006/main" count="1112" uniqueCount="272">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</sst>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9862423</v>
      </c>
    </row>
    <row r="8" spans="1:3" ht="15" customHeight="1" x14ac:dyDescent="0.25">
      <c r="B8" s="7" t="s">
        <v>106</v>
      </c>
      <c r="C8" s="66">
        <v>0.49099999999999999</v>
      </c>
    </row>
    <row r="9" spans="1:3" ht="15" customHeight="1" x14ac:dyDescent="0.25">
      <c r="B9" s="9" t="s">
        <v>107</v>
      </c>
      <c r="C9" s="67">
        <v>0.75</v>
      </c>
    </row>
    <row r="10" spans="1:3" ht="15" customHeight="1" x14ac:dyDescent="0.25">
      <c r="B10" s="9" t="s">
        <v>105</v>
      </c>
      <c r="C10" s="67">
        <v>0.23430719375610401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0.626</v>
      </c>
    </row>
    <row r="13" spans="1:3" ht="15" customHeight="1" x14ac:dyDescent="0.25">
      <c r="B13" s="7" t="s">
        <v>110</v>
      </c>
      <c r="C13" s="66">
        <v>0.47100000000000003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0.11689999999999999</v>
      </c>
    </row>
    <row r="24" spans="1:3" ht="15" customHeight="1" x14ac:dyDescent="0.25">
      <c r="B24" s="20" t="s">
        <v>102</v>
      </c>
      <c r="C24" s="67">
        <v>0.50690000000000002</v>
      </c>
    </row>
    <row r="25" spans="1:3" ht="15" customHeight="1" x14ac:dyDescent="0.25">
      <c r="B25" s="20" t="s">
        <v>103</v>
      </c>
      <c r="C25" s="67">
        <v>0.31079999999999997</v>
      </c>
    </row>
    <row r="26" spans="1:3" ht="15" customHeight="1" x14ac:dyDescent="0.25">
      <c r="B26" s="20" t="s">
        <v>104</v>
      </c>
      <c r="C26" s="67">
        <v>6.54E-2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0.20800000000000002</v>
      </c>
    </row>
    <row r="30" spans="1:3" ht="14.25" customHeight="1" x14ac:dyDescent="0.25">
      <c r="B30" s="30" t="s">
        <v>76</v>
      </c>
      <c r="C30" s="69">
        <v>3.6000000000000004E-2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0.63700000000000001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21.1</v>
      </c>
    </row>
    <row r="38" spans="1:5" ht="15" customHeight="1" x14ac:dyDescent="0.25">
      <c r="B38" s="16" t="s">
        <v>91</v>
      </c>
      <c r="C38" s="68">
        <v>38.299999999999997</v>
      </c>
      <c r="D38" s="17"/>
      <c r="E38" s="18"/>
    </row>
    <row r="39" spans="1:5" ht="15" customHeight="1" x14ac:dyDescent="0.25">
      <c r="B39" s="16" t="s">
        <v>90</v>
      </c>
      <c r="C39" s="68">
        <v>54</v>
      </c>
      <c r="D39" s="17"/>
      <c r="E39" s="17"/>
    </row>
    <row r="40" spans="1:5" ht="15" customHeight="1" x14ac:dyDescent="0.25">
      <c r="B40" s="16" t="s">
        <v>171</v>
      </c>
      <c r="C40" s="68">
        <v>0.2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1.8370000000000001E-2</v>
      </c>
      <c r="D45" s="17"/>
    </row>
    <row r="46" spans="1:5" ht="15.75" customHeight="1" x14ac:dyDescent="0.25">
      <c r="B46" s="16" t="s">
        <v>11</v>
      </c>
      <c r="C46" s="67">
        <v>9.6079999999999999E-2</v>
      </c>
      <c r="D46" s="17"/>
    </row>
    <row r="47" spans="1:5" ht="15.75" customHeight="1" x14ac:dyDescent="0.25">
      <c r="B47" s="16" t="s">
        <v>12</v>
      </c>
      <c r="C47" s="67">
        <v>0.15948000000000001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0.72606999999999999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2.2343743975899923</v>
      </c>
      <c r="D51" s="17"/>
    </row>
    <row r="52" spans="1:4" ht="15" customHeight="1" x14ac:dyDescent="0.25">
      <c r="B52" s="16" t="s">
        <v>125</v>
      </c>
      <c r="C52" s="65">
        <v>2.19312409885999</v>
      </c>
    </row>
    <row r="53" spans="1:4" ht="15.75" customHeight="1" x14ac:dyDescent="0.25">
      <c r="B53" s="16" t="s">
        <v>126</v>
      </c>
      <c r="C53" s="65">
        <v>2.19312409885999</v>
      </c>
    </row>
    <row r="54" spans="1:4" ht="15.75" customHeight="1" x14ac:dyDescent="0.25">
      <c r="B54" s="16" t="s">
        <v>127</v>
      </c>
      <c r="C54" s="65">
        <v>1.5140675939900001</v>
      </c>
    </row>
    <row r="55" spans="1:4" ht="15.75" customHeight="1" x14ac:dyDescent="0.25">
      <c r="B55" s="16" t="s">
        <v>128</v>
      </c>
      <c r="C55" s="65">
        <v>1.5140675939900001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0.44685116317784279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2.2343743975899923</v>
      </c>
      <c r="C2" s="26">
        <f>'Baseline year population inputs'!C52</f>
        <v>2.19312409885999</v>
      </c>
      <c r="D2" s="26">
        <f>'Baseline year population inputs'!C53</f>
        <v>2.19312409885999</v>
      </c>
      <c r="E2" s="26">
        <f>'Baseline year population inputs'!C54</f>
        <v>1.5140675939900001</v>
      </c>
      <c r="F2" s="26">
        <f>'Baseline year population inputs'!C55</f>
        <v>1.5140675939900001</v>
      </c>
    </row>
    <row r="3" spans="1:6" ht="15.75" customHeight="1" x14ac:dyDescent="0.25">
      <c r="A3" s="3" t="s">
        <v>65</v>
      </c>
      <c r="B3" s="26">
        <f>frac_mam_1month * 2.6</f>
        <v>0.14066000000000001</v>
      </c>
      <c r="C3" s="26">
        <f>frac_mam_1_5months * 2.6</f>
        <v>0.14066000000000001</v>
      </c>
      <c r="D3" s="26">
        <f>frac_mam_6_11months * 2.6</f>
        <v>0.14169999999999999</v>
      </c>
      <c r="E3" s="26">
        <f>frac_mam_12_23months * 2.6</f>
        <v>0.10946</v>
      </c>
      <c r="F3" s="26">
        <f>frac_mam_24_59months * 2.6</f>
        <v>6.3960000000000003E-2</v>
      </c>
    </row>
    <row r="4" spans="1:6" ht="15.75" customHeight="1" x14ac:dyDescent="0.25">
      <c r="A4" s="3" t="s">
        <v>66</v>
      </c>
      <c r="B4" s="26">
        <f>frac_sam_1month * 2.6</f>
        <v>0.10764</v>
      </c>
      <c r="C4" s="26">
        <f>frac_sam_1_5months * 2.6</f>
        <v>0.10764</v>
      </c>
      <c r="D4" s="26">
        <f>frac_sam_6_11months * 2.6</f>
        <v>3.7699999999999997E-2</v>
      </c>
      <c r="E4" s="26">
        <f>frac_sam_12_23months * 2.6</f>
        <v>2.7560000000000001E-2</v>
      </c>
      <c r="F4" s="26">
        <f>frac_sam_24_59months * 2.6</f>
        <v>1.9799260000000003E-2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0.626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0.49099999999999999</v>
      </c>
      <c r="E2" s="93">
        <f>food_insecure</f>
        <v>0.49099999999999999</v>
      </c>
      <c r="F2" s="93">
        <f>food_insecure</f>
        <v>0.49099999999999999</v>
      </c>
      <c r="G2" s="93">
        <f>food_insecure</f>
        <v>0.49099999999999999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0.626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0.49099999999999999</v>
      </c>
      <c r="F5" s="93">
        <f>food_insecure</f>
        <v>0.49099999999999999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2.2343743975899923</v>
      </c>
      <c r="D7" s="93">
        <f>diarrhoea_1_5mo</f>
        <v>2.19312409885999</v>
      </c>
      <c r="E7" s="93">
        <f>diarrhoea_6_11mo</f>
        <v>2.19312409885999</v>
      </c>
      <c r="F7" s="93">
        <f>diarrhoea_12_23mo</f>
        <v>1.5140675939900001</v>
      </c>
      <c r="G7" s="93">
        <f>diarrhoea_24_59mo</f>
        <v>1.5140675939900001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0.49099999999999999</v>
      </c>
      <c r="F8" s="93">
        <f>food_insecure</f>
        <v>0.49099999999999999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2.2343743975899923</v>
      </c>
      <c r="D12" s="93">
        <f>diarrhoea_1_5mo</f>
        <v>2.19312409885999</v>
      </c>
      <c r="E12" s="93">
        <f>diarrhoea_6_11mo</f>
        <v>2.19312409885999</v>
      </c>
      <c r="F12" s="93">
        <f>diarrhoea_12_23mo</f>
        <v>1.5140675939900001</v>
      </c>
      <c r="G12" s="93">
        <f>diarrhoea_24_59mo</f>
        <v>1.5140675939900001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0.49099999999999999</v>
      </c>
      <c r="I15" s="93">
        <f>food_insecure</f>
        <v>0.49099999999999999</v>
      </c>
      <c r="J15" s="93">
        <f>food_insecure</f>
        <v>0.49099999999999999</v>
      </c>
      <c r="K15" s="93">
        <f>food_insecure</f>
        <v>0.49099999999999999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0.75</v>
      </c>
      <c r="I19" s="93">
        <f>frac_malaria_risk</f>
        <v>0.75</v>
      </c>
      <c r="J19" s="93">
        <f>frac_malaria_risk</f>
        <v>0.75</v>
      </c>
      <c r="K19" s="93">
        <f>frac_malaria_risk</f>
        <v>0.75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0.47100000000000003</v>
      </c>
      <c r="M24" s="93">
        <f>famplan_unmet_need</f>
        <v>0.47100000000000003</v>
      </c>
      <c r="N24" s="93">
        <f>famplan_unmet_need</f>
        <v>0.47100000000000003</v>
      </c>
      <c r="O24" s="93">
        <f>famplan_unmet_need</f>
        <v>0.47100000000000003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0.45414006031131715</v>
      </c>
      <c r="M25" s="93">
        <f>(1-food_insecure)*(0.49)+food_insecure*(0.7)</f>
        <v>0.59310999999999992</v>
      </c>
      <c r="N25" s="93">
        <f>(1-food_insecure)*(0.49)+food_insecure*(0.7)</f>
        <v>0.59310999999999992</v>
      </c>
      <c r="O25" s="93">
        <f>(1-food_insecure)*(0.49)+food_insecure*(0.7)</f>
        <v>0.59310999999999992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0.19463145441913593</v>
      </c>
      <c r="M26" s="93">
        <f>(1-food_insecure)*(0.21)+food_insecure*(0.3)</f>
        <v>0.25418999999999997</v>
      </c>
      <c r="N26" s="93">
        <f>(1-food_insecure)*(0.21)+food_insecure*(0.3)</f>
        <v>0.25418999999999997</v>
      </c>
      <c r="O26" s="93">
        <f>(1-food_insecure)*(0.21)+food_insecure*(0.3)</f>
        <v>0.25418999999999997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0.11692129151344292</v>
      </c>
      <c r="M27" s="93">
        <f>(1-food_insecure)*(0.3)</f>
        <v>0.1527</v>
      </c>
      <c r="N27" s="93">
        <f>(1-food_insecure)*(0.3)</f>
        <v>0.1527</v>
      </c>
      <c r="O27" s="93">
        <f>(1-food_insecure)*(0.3)</f>
        <v>0.1527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0.23430719375610401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0.75</v>
      </c>
      <c r="D34" s="93">
        <f t="shared" si="3"/>
        <v>0.75</v>
      </c>
      <c r="E34" s="93">
        <f t="shared" si="3"/>
        <v>0.75</v>
      </c>
      <c r="F34" s="93">
        <f t="shared" si="3"/>
        <v>0.75</v>
      </c>
      <c r="G34" s="93">
        <f t="shared" si="3"/>
        <v>0.75</v>
      </c>
      <c r="H34" s="93">
        <f t="shared" si="3"/>
        <v>0.75</v>
      </c>
      <c r="I34" s="93">
        <f t="shared" si="3"/>
        <v>0.75</v>
      </c>
      <c r="J34" s="93">
        <f t="shared" si="3"/>
        <v>0.75</v>
      </c>
      <c r="K34" s="93">
        <f t="shared" si="3"/>
        <v>0.75</v>
      </c>
      <c r="L34" s="93">
        <f t="shared" si="3"/>
        <v>0.75</v>
      </c>
      <c r="M34" s="93">
        <f t="shared" si="3"/>
        <v>0.75</v>
      </c>
      <c r="N34" s="93">
        <f t="shared" si="3"/>
        <v>0.75</v>
      </c>
      <c r="O34" s="93">
        <f t="shared" si="3"/>
        <v>0.75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2072535</v>
      </c>
      <c r="C2" s="75">
        <v>3419000</v>
      </c>
      <c r="D2" s="75">
        <v>5168000</v>
      </c>
      <c r="E2" s="75">
        <v>4627000</v>
      </c>
      <c r="F2" s="75">
        <v>5659000</v>
      </c>
      <c r="G2" s="22">
        <f t="shared" ref="G2:G40" si="0">C2+D2+E2+F2</f>
        <v>18873000</v>
      </c>
      <c r="H2" s="22">
        <f t="shared" ref="H2:H40" si="1">(B2 + stillbirth*B2/(1000-stillbirth))/(1-abortion)</f>
        <v>2436808.6517297816</v>
      </c>
      <c r="I2" s="22">
        <f>G2-H2</f>
        <v>16436191.348270219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2096203</v>
      </c>
      <c r="C3" s="75">
        <v>3533000</v>
      </c>
      <c r="D3" s="75">
        <v>5333000</v>
      </c>
      <c r="E3" s="75">
        <v>4586000</v>
      </c>
      <c r="F3" s="75">
        <v>5563000</v>
      </c>
      <c r="G3" s="22">
        <f t="shared" si="0"/>
        <v>19015000</v>
      </c>
      <c r="H3" s="22">
        <f t="shared" si="1"/>
        <v>2464636.5953684365</v>
      </c>
      <c r="I3" s="22">
        <f t="shared" ref="I3:I15" si="3">G3-H3</f>
        <v>16550363.404631563</v>
      </c>
    </row>
    <row r="4" spans="1:9" ht="15.75" customHeight="1" x14ac:dyDescent="0.25">
      <c r="A4" s="92">
        <f t="shared" si="2"/>
        <v>2021</v>
      </c>
      <c r="B4" s="74">
        <v>2125289</v>
      </c>
      <c r="C4" s="75">
        <v>3637000</v>
      </c>
      <c r="D4" s="75">
        <v>5509000</v>
      </c>
      <c r="E4" s="75">
        <v>4569000</v>
      </c>
      <c r="F4" s="75">
        <v>5454000</v>
      </c>
      <c r="G4" s="22">
        <f t="shared" si="0"/>
        <v>19169000</v>
      </c>
      <c r="H4" s="22">
        <f t="shared" si="1"/>
        <v>2498834.8194969618</v>
      </c>
      <c r="I4" s="22">
        <f t="shared" si="3"/>
        <v>16670165.180503039</v>
      </c>
    </row>
    <row r="5" spans="1:9" ht="15.75" customHeight="1" x14ac:dyDescent="0.25">
      <c r="A5" s="92">
        <f t="shared" si="2"/>
        <v>2022</v>
      </c>
      <c r="B5" s="74">
        <v>2146292</v>
      </c>
      <c r="C5" s="75">
        <v>3737000</v>
      </c>
      <c r="D5" s="75">
        <v>5697000</v>
      </c>
      <c r="E5" s="75">
        <v>4572000</v>
      </c>
      <c r="F5" s="75">
        <v>5336000</v>
      </c>
      <c r="G5" s="22">
        <f t="shared" si="0"/>
        <v>19342000</v>
      </c>
      <c r="H5" s="22">
        <f t="shared" si="1"/>
        <v>2523529.3564347122</v>
      </c>
      <c r="I5" s="22">
        <f t="shared" si="3"/>
        <v>16818470.64356529</v>
      </c>
    </row>
    <row r="6" spans="1:9" ht="15.75" customHeight="1" x14ac:dyDescent="0.25">
      <c r="A6" s="92" t="str">
        <f t="shared" si="2"/>
        <v/>
      </c>
      <c r="B6" s="74">
        <v>2484977.2739999997</v>
      </c>
      <c r="C6" s="75">
        <v>3841000</v>
      </c>
      <c r="D6" s="75">
        <v>5896000</v>
      </c>
      <c r="E6" s="75">
        <v>4587000</v>
      </c>
      <c r="F6" s="75">
        <v>5214000</v>
      </c>
      <c r="G6" s="22">
        <f t="shared" si="0"/>
        <v>19538000</v>
      </c>
      <c r="H6" s="22">
        <f t="shared" si="1"/>
        <v>2921742.7549523111</v>
      </c>
      <c r="I6" s="22">
        <f t="shared" si="3"/>
        <v>16616257.245047688</v>
      </c>
    </row>
    <row r="7" spans="1:9" ht="15.75" customHeight="1" x14ac:dyDescent="0.25">
      <c r="A7" s="92" t="str">
        <f t="shared" si="2"/>
        <v/>
      </c>
      <c r="B7" s="74">
        <v>2533150.8930000002</v>
      </c>
      <c r="C7" s="75">
        <v>3952000</v>
      </c>
      <c r="D7" s="75">
        <v>6103000</v>
      </c>
      <c r="E7" s="75">
        <v>4610000</v>
      </c>
      <c r="F7" s="75">
        <v>5090000</v>
      </c>
      <c r="G7" s="22">
        <f t="shared" si="0"/>
        <v>19755000</v>
      </c>
      <c r="H7" s="22">
        <f t="shared" si="1"/>
        <v>2978383.4831254589</v>
      </c>
      <c r="I7" s="22">
        <f t="shared" si="3"/>
        <v>16776616.516874541</v>
      </c>
    </row>
    <row r="8" spans="1:9" ht="15.75" customHeight="1" x14ac:dyDescent="0.25">
      <c r="A8" s="92" t="str">
        <f t="shared" si="2"/>
        <v/>
      </c>
      <c r="B8" s="74">
        <v>2584416.9172000005</v>
      </c>
      <c r="C8" s="75">
        <v>4065000</v>
      </c>
      <c r="D8" s="75">
        <v>6320000</v>
      </c>
      <c r="E8" s="75">
        <v>4640000</v>
      </c>
      <c r="F8" s="75">
        <v>4968000</v>
      </c>
      <c r="G8" s="22">
        <f t="shared" si="0"/>
        <v>19993000</v>
      </c>
      <c r="H8" s="22">
        <f t="shared" si="1"/>
        <v>3038660.1449479847</v>
      </c>
      <c r="I8" s="22">
        <f t="shared" si="3"/>
        <v>16954339.855052017</v>
      </c>
    </row>
    <row r="9" spans="1:9" ht="15.75" customHeight="1" x14ac:dyDescent="0.25">
      <c r="A9" s="92" t="str">
        <f t="shared" si="2"/>
        <v/>
      </c>
      <c r="B9" s="74">
        <v>2635959.9792000004</v>
      </c>
      <c r="C9" s="75">
        <v>4186000</v>
      </c>
      <c r="D9" s="75">
        <v>6545000</v>
      </c>
      <c r="E9" s="75">
        <v>4678000</v>
      </c>
      <c r="F9" s="75">
        <v>4846000</v>
      </c>
      <c r="G9" s="22">
        <f t="shared" si="0"/>
        <v>20255000</v>
      </c>
      <c r="H9" s="22">
        <f t="shared" si="1"/>
        <v>3099262.537389244</v>
      </c>
      <c r="I9" s="22">
        <f t="shared" si="3"/>
        <v>17155737.462610755</v>
      </c>
    </row>
    <row r="10" spans="1:9" ht="15.75" customHeight="1" x14ac:dyDescent="0.25">
      <c r="A10" s="92" t="str">
        <f t="shared" si="2"/>
        <v/>
      </c>
      <c r="B10" s="74">
        <v>2687773.6424000007</v>
      </c>
      <c r="C10" s="75">
        <v>4309000</v>
      </c>
      <c r="D10" s="75">
        <v>6776000</v>
      </c>
      <c r="E10" s="75">
        <v>4714000</v>
      </c>
      <c r="F10" s="75">
        <v>4734000</v>
      </c>
      <c r="G10" s="22">
        <f t="shared" si="0"/>
        <v>20533000</v>
      </c>
      <c r="H10" s="22">
        <f t="shared" si="1"/>
        <v>3160183.0925372019</v>
      </c>
      <c r="I10" s="22">
        <f t="shared" si="3"/>
        <v>17372816.907462798</v>
      </c>
    </row>
    <row r="11" spans="1:9" ht="15.75" customHeight="1" x14ac:dyDescent="0.25">
      <c r="A11" s="92" t="str">
        <f t="shared" si="2"/>
        <v/>
      </c>
      <c r="B11" s="74">
        <v>2739816.6172000002</v>
      </c>
      <c r="C11" s="75">
        <v>4431000</v>
      </c>
      <c r="D11" s="75">
        <v>7008000</v>
      </c>
      <c r="E11" s="75">
        <v>4737000</v>
      </c>
      <c r="F11" s="75">
        <v>4639000</v>
      </c>
      <c r="G11" s="22">
        <f t="shared" si="0"/>
        <v>20815000</v>
      </c>
      <c r="H11" s="22">
        <f t="shared" si="1"/>
        <v>3221373.2636341406</v>
      </c>
      <c r="I11" s="22">
        <f t="shared" si="3"/>
        <v>17593626.736365858</v>
      </c>
    </row>
    <row r="12" spans="1:9" ht="15.75" customHeight="1" x14ac:dyDescent="0.25">
      <c r="A12" s="92" t="str">
        <f t="shared" si="2"/>
        <v/>
      </c>
      <c r="B12" s="74">
        <v>2792047.6140000001</v>
      </c>
      <c r="C12" s="75">
        <v>4547000</v>
      </c>
      <c r="D12" s="75">
        <v>7240000</v>
      </c>
      <c r="E12" s="75">
        <v>4737000</v>
      </c>
      <c r="F12" s="75">
        <v>4570000</v>
      </c>
      <c r="G12" s="22">
        <f t="shared" si="0"/>
        <v>21094000</v>
      </c>
      <c r="H12" s="22">
        <f t="shared" si="1"/>
        <v>3282784.5039223433</v>
      </c>
      <c r="I12" s="22">
        <f t="shared" si="3"/>
        <v>17811215.496077657</v>
      </c>
    </row>
    <row r="13" spans="1:9" ht="15.75" customHeight="1" x14ac:dyDescent="0.25">
      <c r="A13" s="92" t="str">
        <f t="shared" si="2"/>
        <v/>
      </c>
      <c r="B13" s="74">
        <v>3296000</v>
      </c>
      <c r="C13" s="75">
        <v>5019000</v>
      </c>
      <c r="D13" s="75">
        <v>4699000</v>
      </c>
      <c r="E13" s="75">
        <v>5747000</v>
      </c>
      <c r="F13" s="75">
        <v>3.202793625E-2</v>
      </c>
      <c r="G13" s="22">
        <f t="shared" si="0"/>
        <v>15465000.032027936</v>
      </c>
      <c r="H13" s="22">
        <f t="shared" si="1"/>
        <v>3875312.7527889083</v>
      </c>
      <c r="I13" s="22">
        <f t="shared" si="3"/>
        <v>11589687.279239027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0.49099999999999999</v>
      </c>
      <c r="G5" s="121">
        <f>food_insecure</f>
        <v>0.49099999999999999</v>
      </c>
      <c r="H5" s="121">
        <f>food_insecure</f>
        <v>0.49099999999999999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0.49099999999999999</v>
      </c>
      <c r="G7" s="121">
        <f>food_insecure</f>
        <v>0.49099999999999999</v>
      </c>
      <c r="H7" s="121">
        <f>food_insecure</f>
        <v>0.49099999999999999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3.202793625E-2</v>
      </c>
    </row>
    <row r="4" spans="1:8" ht="15.75" customHeight="1" x14ac:dyDescent="0.25">
      <c r="B4" s="24" t="s">
        <v>7</v>
      </c>
      <c r="C4" s="76">
        <v>0.19367297650929177</v>
      </c>
    </row>
    <row r="5" spans="1:8" ht="15.75" customHeight="1" x14ac:dyDescent="0.25">
      <c r="B5" s="24" t="s">
        <v>8</v>
      </c>
      <c r="C5" s="76">
        <v>0.1095401979954703</v>
      </c>
    </row>
    <row r="6" spans="1:8" ht="15.75" customHeight="1" x14ac:dyDescent="0.25">
      <c r="B6" s="24" t="s">
        <v>10</v>
      </c>
      <c r="C6" s="76">
        <v>0.13938441825982575</v>
      </c>
    </row>
    <row r="7" spans="1:8" ht="15.75" customHeight="1" x14ac:dyDescent="0.25">
      <c r="B7" s="24" t="s">
        <v>13</v>
      </c>
      <c r="C7" s="76">
        <v>0.11433477443181297</v>
      </c>
    </row>
    <row r="8" spans="1:8" ht="15.75" customHeight="1" x14ac:dyDescent="0.25">
      <c r="B8" s="24" t="s">
        <v>14</v>
      </c>
      <c r="C8" s="76">
        <v>1.2096011787038438E-2</v>
      </c>
    </row>
    <row r="9" spans="1:8" ht="15.75" customHeight="1" x14ac:dyDescent="0.25">
      <c r="B9" s="24" t="s">
        <v>27</v>
      </c>
      <c r="C9" s="76">
        <v>0.12806267404646174</v>
      </c>
    </row>
    <row r="10" spans="1:8" ht="15.75" customHeight="1" x14ac:dyDescent="0.25">
      <c r="B10" s="24" t="s">
        <v>15</v>
      </c>
      <c r="C10" s="76">
        <v>0.27088101072009907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6.2588082065473505E-2</v>
      </c>
      <c r="D14" s="76">
        <v>6.2588082065473505E-2</v>
      </c>
      <c r="E14" s="76">
        <v>6.0012698239036599E-2</v>
      </c>
      <c r="F14" s="76">
        <v>6.0012698239036599E-2</v>
      </c>
    </row>
    <row r="15" spans="1:8" ht="15.75" customHeight="1" x14ac:dyDescent="0.25">
      <c r="B15" s="24" t="s">
        <v>16</v>
      </c>
      <c r="C15" s="76">
        <v>0.232411352932204</v>
      </c>
      <c r="D15" s="76">
        <v>0.232411352932204</v>
      </c>
      <c r="E15" s="76">
        <v>0.17467394269857001</v>
      </c>
      <c r="F15" s="76">
        <v>0.17467394269857001</v>
      </c>
    </row>
    <row r="16" spans="1:8" ht="15.75" customHeight="1" x14ac:dyDescent="0.25">
      <c r="B16" s="24" t="s">
        <v>17</v>
      </c>
      <c r="C16" s="76">
        <v>3.3491903870737402E-2</v>
      </c>
      <c r="D16" s="76">
        <v>3.3491903870737402E-2</v>
      </c>
      <c r="E16" s="76">
        <v>3.35450357678155E-2</v>
      </c>
      <c r="F16" s="76">
        <v>3.35450357678155E-2</v>
      </c>
    </row>
    <row r="17" spans="1:8" ht="15.75" customHeight="1" x14ac:dyDescent="0.25">
      <c r="B17" s="24" t="s">
        <v>18</v>
      </c>
      <c r="C17" s="76">
        <v>7.7626055314307611E-3</v>
      </c>
      <c r="D17" s="76">
        <v>7.7626055314307611E-3</v>
      </c>
      <c r="E17" s="76">
        <v>2.1367596135445401E-2</v>
      </c>
      <c r="F17" s="76">
        <v>2.1367596135445401E-2</v>
      </c>
    </row>
    <row r="18" spans="1:8" ht="15.75" customHeight="1" x14ac:dyDescent="0.25">
      <c r="B18" s="24" t="s">
        <v>19</v>
      </c>
      <c r="C18" s="76">
        <v>9.6654758857642603E-2</v>
      </c>
      <c r="D18" s="76">
        <v>9.6654758857642603E-2</v>
      </c>
      <c r="E18" s="76">
        <v>0.13472193990474701</v>
      </c>
      <c r="F18" s="76">
        <v>0.13472193990474701</v>
      </c>
    </row>
    <row r="19" spans="1:8" ht="15.75" customHeight="1" x14ac:dyDescent="0.25">
      <c r="B19" s="24" t="s">
        <v>20</v>
      </c>
      <c r="C19" s="76">
        <v>2.7952815404008499E-2</v>
      </c>
      <c r="D19" s="76">
        <v>2.7952815404008499E-2</v>
      </c>
      <c r="E19" s="76">
        <v>3.2534046172570302E-2</v>
      </c>
      <c r="F19" s="76">
        <v>3.2534046172570302E-2</v>
      </c>
    </row>
    <row r="20" spans="1:8" ht="15.75" customHeight="1" x14ac:dyDescent="0.25">
      <c r="B20" s="24" t="s">
        <v>21</v>
      </c>
      <c r="C20" s="76">
        <v>2.1983284676434799E-2</v>
      </c>
      <c r="D20" s="76">
        <v>2.1983284676434799E-2</v>
      </c>
      <c r="E20" s="76">
        <v>1.0619763868658001E-2</v>
      </c>
      <c r="F20" s="76">
        <v>1.0619763868658001E-2</v>
      </c>
    </row>
    <row r="21" spans="1:8" ht="15.75" customHeight="1" x14ac:dyDescent="0.25">
      <c r="B21" s="24" t="s">
        <v>22</v>
      </c>
      <c r="C21" s="76">
        <v>3.7197815097484502E-2</v>
      </c>
      <c r="D21" s="76">
        <v>3.7197815097484502E-2</v>
      </c>
      <c r="E21" s="76">
        <v>9.4020318510275397E-2</v>
      </c>
      <c r="F21" s="76">
        <v>9.4020318510275397E-2</v>
      </c>
    </row>
    <row r="22" spans="1:8" ht="15.75" customHeight="1" x14ac:dyDescent="0.25">
      <c r="B22" s="24" t="s">
        <v>23</v>
      </c>
      <c r="C22" s="76">
        <v>0.4799573815645839</v>
      </c>
      <c r="D22" s="76">
        <v>0.4799573815645839</v>
      </c>
      <c r="E22" s="76">
        <v>0.4385046587028818</v>
      </c>
      <c r="F22" s="76">
        <v>0.4385046587028818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0.1008</v>
      </c>
    </row>
    <row r="27" spans="1:8" ht="15.75" customHeight="1" x14ac:dyDescent="0.25">
      <c r="B27" s="24" t="s">
        <v>39</v>
      </c>
      <c r="C27" s="76">
        <v>2.9999999999999997E-4</v>
      </c>
    </row>
    <row r="28" spans="1:8" ht="15.75" customHeight="1" x14ac:dyDescent="0.25">
      <c r="B28" s="24" t="s">
        <v>40</v>
      </c>
      <c r="C28" s="76">
        <v>0.15890000000000001</v>
      </c>
    </row>
    <row r="29" spans="1:8" ht="15.75" customHeight="1" x14ac:dyDescent="0.25">
      <c r="B29" s="24" t="s">
        <v>41</v>
      </c>
      <c r="C29" s="76">
        <v>0.126</v>
      </c>
    </row>
    <row r="30" spans="1:8" ht="15.75" customHeight="1" x14ac:dyDescent="0.25">
      <c r="B30" s="24" t="s">
        <v>42</v>
      </c>
      <c r="C30" s="76">
        <v>0.12429999999999999</v>
      </c>
    </row>
    <row r="31" spans="1:8" ht="15.75" customHeight="1" x14ac:dyDescent="0.25">
      <c r="B31" s="24" t="s">
        <v>43</v>
      </c>
      <c r="C31" s="76">
        <v>3.9E-2</v>
      </c>
    </row>
    <row r="32" spans="1:8" ht="15.75" customHeight="1" x14ac:dyDescent="0.25">
      <c r="B32" s="24" t="s">
        <v>44</v>
      </c>
      <c r="C32" s="76">
        <v>8.9999999999999998E-4</v>
      </c>
    </row>
    <row r="33" spans="2:3" ht="15.75" customHeight="1" x14ac:dyDescent="0.25">
      <c r="B33" s="24" t="s">
        <v>45</v>
      </c>
      <c r="C33" s="76">
        <v>6.8499999999999991E-2</v>
      </c>
    </row>
    <row r="34" spans="2:3" ht="15.75" customHeight="1" x14ac:dyDescent="0.25">
      <c r="B34" s="24" t="s">
        <v>46</v>
      </c>
      <c r="C34" s="76">
        <v>0.38130000000000003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0.64849999999999997</v>
      </c>
      <c r="D2" s="77">
        <v>0.64849999999999997</v>
      </c>
      <c r="E2" s="77">
        <v>0.54959999999999998</v>
      </c>
      <c r="F2" s="77">
        <v>0.30599999999999999</v>
      </c>
      <c r="G2" s="77">
        <v>0.27489999999999998</v>
      </c>
    </row>
    <row r="3" spans="1:15" ht="15.75" customHeight="1" x14ac:dyDescent="0.25">
      <c r="A3" s="5"/>
      <c r="B3" s="11" t="s">
        <v>118</v>
      </c>
      <c r="C3" s="77">
        <v>0.22059999999999999</v>
      </c>
      <c r="D3" s="77">
        <v>0.22059999999999999</v>
      </c>
      <c r="E3" s="77">
        <v>0.2571</v>
      </c>
      <c r="F3" s="77">
        <v>0.314</v>
      </c>
      <c r="G3" s="77">
        <v>0.32630000000000003</v>
      </c>
    </row>
    <row r="4" spans="1:15" ht="15.75" customHeight="1" x14ac:dyDescent="0.25">
      <c r="A4" s="5"/>
      <c r="B4" s="11" t="s">
        <v>116</v>
      </c>
      <c r="C4" s="78">
        <v>8.5600000000000009E-2</v>
      </c>
      <c r="D4" s="78">
        <v>8.5600000000000009E-2</v>
      </c>
      <c r="E4" s="78">
        <v>0.1358</v>
      </c>
      <c r="F4" s="78">
        <v>0.247</v>
      </c>
      <c r="G4" s="78">
        <v>0.26640000000000003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4.5400000000000003E-2</v>
      </c>
      <c r="E5" s="78">
        <v>5.7500000000000002E-2</v>
      </c>
      <c r="F5" s="78">
        <v>0.13300000000000001</v>
      </c>
      <c r="G5" s="78">
        <v>0.13239999999999999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0.77650000000000008</v>
      </c>
      <c r="D8" s="77">
        <v>0.77650000000000008</v>
      </c>
      <c r="E8" s="77">
        <v>0.76230000000000009</v>
      </c>
      <c r="F8" s="77">
        <v>0.78709999999999991</v>
      </c>
      <c r="G8" s="77">
        <v>0.84549999999999992</v>
      </c>
    </row>
    <row r="9" spans="1:15" ht="15.75" customHeight="1" x14ac:dyDescent="0.25">
      <c r="B9" s="7" t="s">
        <v>121</v>
      </c>
      <c r="C9" s="77">
        <v>0.128</v>
      </c>
      <c r="D9" s="77">
        <v>0.128</v>
      </c>
      <c r="E9" s="77">
        <v>0.16879999999999998</v>
      </c>
      <c r="F9" s="77">
        <v>0.16020000000000001</v>
      </c>
      <c r="G9" s="77">
        <v>0.12230000000000001</v>
      </c>
    </row>
    <row r="10" spans="1:15" ht="15.75" customHeight="1" x14ac:dyDescent="0.25">
      <c r="B10" s="7" t="s">
        <v>122</v>
      </c>
      <c r="C10" s="78">
        <v>5.4100000000000002E-2</v>
      </c>
      <c r="D10" s="78">
        <v>5.4100000000000002E-2</v>
      </c>
      <c r="E10" s="78">
        <v>5.45E-2</v>
      </c>
      <c r="F10" s="78">
        <v>4.2099999999999999E-2</v>
      </c>
      <c r="G10" s="78">
        <v>2.46E-2</v>
      </c>
    </row>
    <row r="11" spans="1:15" ht="15.75" customHeight="1" x14ac:dyDescent="0.25">
      <c r="B11" s="7" t="s">
        <v>123</v>
      </c>
      <c r="C11" s="78">
        <v>4.1399999999999999E-2</v>
      </c>
      <c r="D11" s="78">
        <v>4.1399999999999999E-2</v>
      </c>
      <c r="E11" s="78">
        <v>1.4499999999999999E-2</v>
      </c>
      <c r="F11" s="78">
        <v>1.06E-2</v>
      </c>
      <c r="G11" s="78">
        <v>7.6151000000000005E-3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0.90404206074999993</v>
      </c>
      <c r="D14" s="79">
        <v>0.87950470141100001</v>
      </c>
      <c r="E14" s="79">
        <v>0.87950470141100001</v>
      </c>
      <c r="F14" s="79">
        <v>0.57788545592399998</v>
      </c>
      <c r="G14" s="79">
        <v>0.57788545592399998</v>
      </c>
      <c r="H14" s="80">
        <v>0.48</v>
      </c>
      <c r="I14" s="80">
        <v>0.48</v>
      </c>
      <c r="J14" s="80">
        <v>0.48</v>
      </c>
      <c r="K14" s="80">
        <v>0.48</v>
      </c>
      <c r="L14" s="80">
        <v>0.37743000000000004</v>
      </c>
      <c r="M14" s="80">
        <v>0.37743000000000004</v>
      </c>
      <c r="N14" s="80">
        <v>0.37743000000000004</v>
      </c>
      <c r="O14" s="80">
        <v>0.37743000000000004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0.40397224640783147</v>
      </c>
      <c r="D15" s="77">
        <f t="shared" si="0"/>
        <v>0.39300769884588665</v>
      </c>
      <c r="E15" s="77">
        <f t="shared" si="0"/>
        <v>0.39300769884588665</v>
      </c>
      <c r="F15" s="77">
        <f t="shared" si="0"/>
        <v>0.25822878816319739</v>
      </c>
      <c r="G15" s="77">
        <f t="shared" si="0"/>
        <v>0.25822878816319739</v>
      </c>
      <c r="H15" s="77">
        <f t="shared" si="0"/>
        <v>0.21448855832536454</v>
      </c>
      <c r="I15" s="77">
        <f t="shared" si="0"/>
        <v>0.21448855832536454</v>
      </c>
      <c r="J15" s="77">
        <f t="shared" si="0"/>
        <v>0.21448855832536454</v>
      </c>
      <c r="K15" s="77">
        <f t="shared" si="0"/>
        <v>0.21448855832536454</v>
      </c>
      <c r="L15" s="77">
        <f t="shared" si="0"/>
        <v>0.16865503451821323</v>
      </c>
      <c r="M15" s="77">
        <f t="shared" si="0"/>
        <v>0.16865503451821323</v>
      </c>
      <c r="N15" s="77">
        <f t="shared" si="0"/>
        <v>0.16865503451821323</v>
      </c>
      <c r="O15" s="77">
        <f t="shared" si="0"/>
        <v>0.16865503451821323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0.8397</v>
      </c>
      <c r="D2" s="78">
        <v>0.52110000000000001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7.9899999999999999E-2</v>
      </c>
      <c r="D3" s="78">
        <v>0.1371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6.9500000000000006E-2</v>
      </c>
      <c r="D4" s="78">
        <v>0.31890000000000002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1.0900000000000021E-2</v>
      </c>
      <c r="D5" s="77">
        <f t="shared" ref="D5:G5" si="0">1-SUM(D2:D4)</f>
        <v>2.289999999999992E-2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0.34710000000000002</v>
      </c>
      <c r="D2" s="28">
        <v>0.34799999999999998</v>
      </c>
      <c r="E2" s="28">
        <v>0.34789999999999999</v>
      </c>
      <c r="F2" s="28">
        <v>0.34789999999999999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4.7399999999999998E-2</v>
      </c>
      <c r="D4" s="28">
        <v>4.7199999999999999E-2</v>
      </c>
      <c r="E4" s="28">
        <v>4.7100000000000003E-2</v>
      </c>
      <c r="F4" s="28">
        <v>4.7100000000000003E-2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0.87950470141100001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0.37743000000000004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0.52110000000000001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2.98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0.214</v>
      </c>
      <c r="C14" s="85">
        <v>0.95</v>
      </c>
      <c r="D14" s="86">
        <v>15.07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15.07</v>
      </c>
      <c r="E15" s="86" t="s">
        <v>201</v>
      </c>
    </row>
    <row r="16" spans="1:5" ht="15.75" customHeight="1" x14ac:dyDescent="0.25">
      <c r="A16" s="53" t="s">
        <v>57</v>
      </c>
      <c r="B16" s="85">
        <v>0.56100000000000005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0.52100000000000002</v>
      </c>
      <c r="C18" s="85">
        <v>0.95</v>
      </c>
      <c r="D18" s="86">
        <v>2.25</v>
      </c>
      <c r="E18" s="86" t="s">
        <v>201</v>
      </c>
    </row>
    <row r="19" spans="1:5" ht="15.75" customHeight="1" x14ac:dyDescent="0.25">
      <c r="A19" s="53" t="s">
        <v>174</v>
      </c>
      <c r="B19" s="85">
        <v>0.26</v>
      </c>
      <c r="C19" s="85">
        <f>(1-food_insecure)*0.95</f>
        <v>0.48354999999999998</v>
      </c>
      <c r="D19" s="86">
        <v>2.25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25.7</v>
      </c>
      <c r="E22" s="86" t="s">
        <v>201</v>
      </c>
    </row>
    <row r="23" spans="1:5" ht="15.75" customHeight="1" x14ac:dyDescent="0.25">
      <c r="A23" s="53" t="s">
        <v>34</v>
      </c>
      <c r="B23" s="85">
        <v>0.77900000000000003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21.75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21.75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21.75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0.26</v>
      </c>
      <c r="C29" s="85">
        <v>0.95</v>
      </c>
      <c r="D29" s="86">
        <v>70.06</v>
      </c>
      <c r="E29" s="86" t="s">
        <v>201</v>
      </c>
    </row>
    <row r="30" spans="1:5" ht="15.75" customHeight="1" x14ac:dyDescent="0.25">
      <c r="A30" s="53" t="s">
        <v>67</v>
      </c>
      <c r="B30" s="85">
        <v>3.0000000000000001E-3</v>
      </c>
      <c r="C30" s="85">
        <v>0.95</v>
      </c>
      <c r="D30" s="86">
        <v>203.06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203.06</v>
      </c>
      <c r="E31" s="86" t="s">
        <v>201</v>
      </c>
    </row>
    <row r="32" spans="1:5" ht="15.75" customHeight="1" x14ac:dyDescent="0.25">
      <c r="A32" s="53" t="s">
        <v>28</v>
      </c>
      <c r="B32" s="85">
        <v>0.87</v>
      </c>
      <c r="C32" s="85">
        <v>0.95</v>
      </c>
      <c r="D32" s="86">
        <v>0.55000000000000004</v>
      </c>
      <c r="E32" s="86" t="s">
        <v>201</v>
      </c>
    </row>
    <row r="33" spans="1:6" ht="15.75" customHeight="1" x14ac:dyDescent="0.25">
      <c r="A33" s="53" t="s">
        <v>83</v>
      </c>
      <c r="B33" s="85">
        <v>0.51900000000000002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0.67900000000000005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0.56700000000000006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0.17499999999999999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0.57999999999999996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2020-09-23T23:32:36Z</dcterms:modified>
</cp:coreProperties>
</file>