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2D6E4F41-A6C4-462A-AA09-657C34089884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<sst xmlns="http://schemas.openxmlformats.org/spreadsheetml/2006/main" count="1115" uniqueCount="272">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</sst>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373246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0.92928009033203096</v>
      </c>
    </row>
    <row r="11" spans="1:3" ht="15" customHeight="1" x14ac:dyDescent="0.25">
      <c r="B11" s="7" t="s">
        <v>108</v>
      </c>
      <c r="C11" s="66">
        <v>0.93900000000000006</v>
      </c>
    </row>
    <row r="12" spans="1:3" ht="15" customHeight="1" x14ac:dyDescent="0.25">
      <c r="B12" s="7" t="s">
        <v>109</v>
      </c>
      <c r="C12" s="66">
        <v>0.98299999999999998</v>
      </c>
    </row>
    <row r="13" spans="1:3" ht="15" customHeight="1" x14ac:dyDescent="0.25">
      <c r="B13" s="7" t="s">
        <v>110</v>
      </c>
      <c r="C13" s="66">
        <v>0.74900000000000011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5.9699999999999996E-2</v>
      </c>
    </row>
    <row r="24" spans="1:3" ht="15" customHeight="1" x14ac:dyDescent="0.25">
      <c r="B24" s="20" t="s">
        <v>102</v>
      </c>
      <c r="C24" s="67">
        <v>0.495</v>
      </c>
    </row>
    <row r="25" spans="1:3" ht="15" customHeight="1" x14ac:dyDescent="0.25">
      <c r="B25" s="20" t="s">
        <v>103</v>
      </c>
      <c r="C25" s="67">
        <v>0.42229999999999995</v>
      </c>
    </row>
    <row r="26" spans="1:3" ht="15" customHeight="1" x14ac:dyDescent="0.25">
      <c r="B26" s="20" t="s">
        <v>104</v>
      </c>
      <c r="C26" s="67">
        <v>2.3E-2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3.7</v>
      </c>
    </row>
    <row r="38" spans="1:5" ht="15" customHeight="1" x14ac:dyDescent="0.25">
      <c r="B38" s="16" t="s">
        <v>91</v>
      </c>
      <c r="C38" s="68">
        <v>5</v>
      </c>
      <c r="D38" s="17"/>
      <c r="E38" s="18"/>
    </row>
    <row r="39" spans="1:5" ht="15" customHeight="1" x14ac:dyDescent="0.25">
      <c r="B39" s="16" t="s">
        <v>90</v>
      </c>
      <c r="C39" s="68">
        <v>5.7</v>
      </c>
      <c r="D39" s="17"/>
      <c r="E39" s="17"/>
    </row>
    <row r="40" spans="1:5" ht="15" customHeight="1" x14ac:dyDescent="0.25">
      <c r="B40" s="16" t="s">
        <v>171</v>
      </c>
      <c r="C40" s="68">
        <v>0.17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2.1139999999999999E-2</v>
      </c>
      <c r="D45" s="17"/>
    </row>
    <row r="46" spans="1:5" ht="15.75" customHeight="1" x14ac:dyDescent="0.25">
      <c r="B46" s="16" t="s">
        <v>11</v>
      </c>
      <c r="C46" s="67">
        <v>7.4800000000000005E-2</v>
      </c>
      <c r="D46" s="17"/>
    </row>
    <row r="47" spans="1:5" ht="15.75" customHeight="1" x14ac:dyDescent="0.25">
      <c r="B47" s="16" t="s">
        <v>12</v>
      </c>
      <c r="C47" s="67">
        <v>0.13228000000000001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0.77178000000000002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1.3825999874949999</v>
      </c>
      <c r="D51" s="17"/>
    </row>
    <row r="52" spans="1:4" ht="15" customHeight="1" x14ac:dyDescent="0.25">
      <c r="B52" s="16" t="s">
        <v>125</v>
      </c>
      <c r="C52" s="65">
        <v>1.3658650050299999</v>
      </c>
    </row>
    <row r="53" spans="1:4" ht="15.75" customHeight="1" x14ac:dyDescent="0.25">
      <c r="B53" s="16" t="s">
        <v>126</v>
      </c>
      <c r="C53" s="65">
        <v>1.3658650050299999</v>
      </c>
    </row>
    <row r="54" spans="1:4" ht="15.75" customHeight="1" x14ac:dyDescent="0.25">
      <c r="B54" s="16" t="s">
        <v>127</v>
      </c>
      <c r="C54" s="65">
        <v>1.2917000376900001</v>
      </c>
    </row>
    <row r="55" spans="1:4" ht="15.75" customHeight="1" x14ac:dyDescent="0.25">
      <c r="B55" s="16" t="s">
        <v>128</v>
      </c>
      <c r="C55" s="65">
        <v>1.2917000376900001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0.55375961097419568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1.3825999874949999</v>
      </c>
      <c r="C2" s="26">
        <f>'Baseline year population inputs'!C52</f>
        <v>1.3658650050299999</v>
      </c>
      <c r="D2" s="26">
        <f>'Baseline year population inputs'!C53</f>
        <v>1.3658650050299999</v>
      </c>
      <c r="E2" s="26">
        <f>'Baseline year population inputs'!C54</f>
        <v>1.2917000376900001</v>
      </c>
      <c r="F2" s="26">
        <f>'Baseline year population inputs'!C55</f>
        <v>1.2917000376900001</v>
      </c>
    </row>
    <row r="3" spans="1:6" ht="15.75" customHeight="1" x14ac:dyDescent="0.25">
      <c r="A3" s="3" t="s">
        <v>65</v>
      </c>
      <c r="B3" s="26">
        <f>frac_mam_1month * 2.6</f>
        <v>0.20774000000000001</v>
      </c>
      <c r="C3" s="26">
        <f>frac_mam_1_5months * 2.6</f>
        <v>0.20774000000000001</v>
      </c>
      <c r="D3" s="26">
        <f>frac_mam_6_11months * 2.6</f>
        <v>0.11752</v>
      </c>
      <c r="E3" s="26">
        <f>frac_mam_12_23months * 2.6</f>
        <v>3.5880000000000002E-2</v>
      </c>
      <c r="F3" s="26">
        <f>frac_mam_24_59months * 2.6</f>
        <v>5.1740000000000001E-2</v>
      </c>
    </row>
    <row r="4" spans="1:6" ht="15.75" customHeight="1" x14ac:dyDescent="0.25">
      <c r="A4" s="3" t="s">
        <v>66</v>
      </c>
      <c r="B4" s="26">
        <f>frac_sam_1month * 2.6</f>
        <v>8.2399199999999995E-3</v>
      </c>
      <c r="C4" s="26">
        <f>frac_sam_1_5months * 2.6</f>
        <v>8.2399199999999995E-3</v>
      </c>
      <c r="D4" s="26">
        <f>frac_sam_6_11months * 2.6</f>
        <v>4.0820000000000009E-2</v>
      </c>
      <c r="E4" s="26">
        <f>frac_sam_12_23months * 2.6</f>
        <v>1.5455700000000001E-2</v>
      </c>
      <c r="F4" s="26">
        <f>frac_sam_24_59months * 2.6</f>
        <v>3.4580000000000007E-2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0.98299999999999998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1.3825999874949999</v>
      </c>
      <c r="D7" s="93">
        <f>diarrhoea_1_5mo</f>
        <v>1.3658650050299999</v>
      </c>
      <c r="E7" s="93">
        <f>diarrhoea_6_11mo</f>
        <v>1.3658650050299999</v>
      </c>
      <c r="F7" s="93">
        <f>diarrhoea_12_23mo</f>
        <v>1.2917000376900001</v>
      </c>
      <c r="G7" s="93">
        <f>diarrhoea_24_59mo</f>
        <v>1.2917000376900001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1.3825999874949999</v>
      </c>
      <c r="D12" s="93">
        <f>diarrhoea_1_5mo</f>
        <v>1.3658650050299999</v>
      </c>
      <c r="E12" s="93">
        <f>diarrhoea_6_11mo</f>
        <v>1.3658650050299999</v>
      </c>
      <c r="F12" s="93">
        <f>diarrhoea_12_23mo</f>
        <v>1.2917000376900001</v>
      </c>
      <c r="G12" s="93">
        <f>diarrhoea_24_59mo</f>
        <v>1.2917000376900001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0.93900000000000006</v>
      </c>
      <c r="I18" s="93">
        <f>frac_PW_health_facility</f>
        <v>0.93900000000000006</v>
      </c>
      <c r="J18" s="93">
        <f>frac_PW_health_facility</f>
        <v>0.93900000000000006</v>
      </c>
      <c r="K18" s="93">
        <f>frac_PW_health_facility</f>
        <v>0.93900000000000006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0.74900000000000011</v>
      </c>
      <c r="M24" s="93">
        <f>famplan_unmet_need</f>
        <v>0.74900000000000011</v>
      </c>
      <c r="N24" s="93">
        <f>famplan_unmet_need</f>
        <v>0.74900000000000011</v>
      </c>
      <c r="O24" s="93">
        <f>famplan_unmet_need</f>
        <v>0.74900000000000011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3.4727011642456194E-2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1.4883004989624084E-2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2.1109893035888758E-2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0.92928009033203096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83205</v>
      </c>
      <c r="C2" s="75">
        <v>202000</v>
      </c>
      <c r="D2" s="75">
        <v>424000</v>
      </c>
      <c r="E2" s="75">
        <v>513000</v>
      </c>
      <c r="F2" s="75">
        <v>352000</v>
      </c>
      <c r="G2" s="22">
        <f t="shared" ref="G2:G40" si="0">C2+D2+E2+F2</f>
        <v>1491000</v>
      </c>
      <c r="H2" s="22">
        <f t="shared" ref="H2:H40" si="1">(B2 + stillbirth*B2/(1000-stillbirth))/(1-abortion)</f>
        <v>96215.222368694929</v>
      </c>
      <c r="I2" s="22">
        <f>G2-H2</f>
        <v>1394784.7776313052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82069</v>
      </c>
      <c r="C3" s="75">
        <v>199000</v>
      </c>
      <c r="D3" s="75">
        <v>417000</v>
      </c>
      <c r="E3" s="75">
        <v>525000</v>
      </c>
      <c r="F3" s="75">
        <v>363000</v>
      </c>
      <c r="G3" s="22">
        <f t="shared" si="0"/>
        <v>1504000</v>
      </c>
      <c r="H3" s="22">
        <f t="shared" si="1"/>
        <v>94901.593468859122</v>
      </c>
      <c r="I3" s="22">
        <f t="shared" ref="I3:I15" si="3">G3-H3</f>
        <v>1409098.4065311409</v>
      </c>
    </row>
    <row r="4" spans="1:9" ht="15.75" customHeight="1" x14ac:dyDescent="0.25">
      <c r="A4" s="92">
        <f t="shared" si="2"/>
        <v>2022</v>
      </c>
      <c r="B4" s="74">
        <v>80782</v>
      </c>
      <c r="C4" s="75">
        <v>195000</v>
      </c>
      <c r="D4" s="75">
        <v>412000</v>
      </c>
      <c r="E4" s="75">
        <v>537000</v>
      </c>
      <c r="F4" s="75">
        <v>374000</v>
      </c>
      <c r="G4" s="22">
        <f t="shared" si="0"/>
        <v>1518000</v>
      </c>
      <c r="H4" s="22">
        <f t="shared" si="1"/>
        <v>93413.353685330367</v>
      </c>
      <c r="I4" s="22">
        <f t="shared" si="3"/>
        <v>1424586.6463146696</v>
      </c>
    </row>
    <row r="5" spans="1:9" ht="15.75" customHeight="1" x14ac:dyDescent="0.25">
      <c r="A5" s="92" t="str">
        <f t="shared" si="2"/>
        <v/>
      </c>
      <c r="B5" s="74">
        <v>70727.925600000002</v>
      </c>
      <c r="C5" s="75">
        <v>192000</v>
      </c>
      <c r="D5" s="75">
        <v>407000</v>
      </c>
      <c r="E5" s="75">
        <v>550000</v>
      </c>
      <c r="F5" s="75">
        <v>387000</v>
      </c>
      <c r="G5" s="22">
        <f t="shared" si="0"/>
        <v>1536000</v>
      </c>
      <c r="H5" s="22">
        <f t="shared" si="1"/>
        <v>81787.189342954283</v>
      </c>
      <c r="I5" s="22">
        <f t="shared" si="3"/>
        <v>1454212.8106570458</v>
      </c>
    </row>
    <row r="6" spans="1:9" ht="15.75" customHeight="1" x14ac:dyDescent="0.25">
      <c r="A6" s="92" t="str">
        <f t="shared" si="2"/>
        <v/>
      </c>
      <c r="B6" s="74">
        <v>70114.04800000001</v>
      </c>
      <c r="C6" s="75">
        <v>188000</v>
      </c>
      <c r="D6" s="75">
        <v>403000</v>
      </c>
      <c r="E6" s="75">
        <v>563000</v>
      </c>
      <c r="F6" s="75">
        <v>398000</v>
      </c>
      <c r="G6" s="22">
        <f t="shared" si="0"/>
        <v>1552000</v>
      </c>
      <c r="H6" s="22">
        <f t="shared" si="1"/>
        <v>81077.32371238929</v>
      </c>
      <c r="I6" s="22">
        <f t="shared" si="3"/>
        <v>1470922.6762876108</v>
      </c>
    </row>
    <row r="7" spans="1:9" ht="15.75" customHeight="1" x14ac:dyDescent="0.25">
      <c r="A7" s="92" t="str">
        <f t="shared" si="2"/>
        <v/>
      </c>
      <c r="B7" s="74">
        <v>69492.618000000002</v>
      </c>
      <c r="C7" s="75">
        <v>185000</v>
      </c>
      <c r="D7" s="75">
        <v>398000</v>
      </c>
      <c r="E7" s="75">
        <v>578000</v>
      </c>
      <c r="F7" s="75">
        <v>410000</v>
      </c>
      <c r="G7" s="22">
        <f t="shared" si="0"/>
        <v>1571000</v>
      </c>
      <c r="H7" s="22">
        <f t="shared" si="1"/>
        <v>80358.724762367317</v>
      </c>
      <c r="I7" s="22">
        <f t="shared" si="3"/>
        <v>1490641.2752376327</v>
      </c>
    </row>
    <row r="8" spans="1:9" ht="15.75" customHeight="1" x14ac:dyDescent="0.25">
      <c r="A8" s="92" t="str">
        <f t="shared" si="2"/>
        <v/>
      </c>
      <c r="B8" s="74">
        <v>68805.5478</v>
      </c>
      <c r="C8" s="75">
        <v>183000</v>
      </c>
      <c r="D8" s="75">
        <v>395000</v>
      </c>
      <c r="E8" s="75">
        <v>594000</v>
      </c>
      <c r="F8" s="75">
        <v>422000</v>
      </c>
      <c r="G8" s="22">
        <f t="shared" si="0"/>
        <v>1594000</v>
      </c>
      <c r="H8" s="22">
        <f t="shared" si="1"/>
        <v>79564.22188302227</v>
      </c>
      <c r="I8" s="22">
        <f t="shared" si="3"/>
        <v>1514435.7781169778</v>
      </c>
    </row>
    <row r="9" spans="1:9" ht="15.75" customHeight="1" x14ac:dyDescent="0.25">
      <c r="A9" s="92" t="str">
        <f t="shared" si="2"/>
        <v/>
      </c>
      <c r="B9" s="74">
        <v>68111.744000000006</v>
      </c>
      <c r="C9" s="75">
        <v>181000</v>
      </c>
      <c r="D9" s="75">
        <v>390000</v>
      </c>
      <c r="E9" s="75">
        <v>610000</v>
      </c>
      <c r="F9" s="75">
        <v>434000</v>
      </c>
      <c r="G9" s="22">
        <f t="shared" si="0"/>
        <v>1615000</v>
      </c>
      <c r="H9" s="22">
        <f t="shared" si="1"/>
        <v>78761.932514628017</v>
      </c>
      <c r="I9" s="22">
        <f t="shared" si="3"/>
        <v>1536238.0674853721</v>
      </c>
    </row>
    <row r="10" spans="1:9" ht="15.75" customHeight="1" x14ac:dyDescent="0.25">
      <c r="A10" s="92" t="str">
        <f t="shared" si="2"/>
        <v/>
      </c>
      <c r="B10" s="74">
        <v>67401.325799999991</v>
      </c>
      <c r="C10" s="75">
        <v>180000</v>
      </c>
      <c r="D10" s="75">
        <v>385000</v>
      </c>
      <c r="E10" s="75">
        <v>627000</v>
      </c>
      <c r="F10" s="75">
        <v>446000</v>
      </c>
      <c r="G10" s="22">
        <f t="shared" si="0"/>
        <v>1638000</v>
      </c>
      <c r="H10" s="22">
        <f t="shared" si="1"/>
        <v>77940.430861028231</v>
      </c>
      <c r="I10" s="22">
        <f t="shared" si="3"/>
        <v>1560059.5691389719</v>
      </c>
    </row>
    <row r="11" spans="1:9" ht="15.75" customHeight="1" x14ac:dyDescent="0.25">
      <c r="A11" s="92" t="str">
        <f t="shared" si="2"/>
        <v/>
      </c>
      <c r="B11" s="74">
        <v>66684.623599999992</v>
      </c>
      <c r="C11" s="75">
        <v>179000</v>
      </c>
      <c r="D11" s="75">
        <v>381000</v>
      </c>
      <c r="E11" s="75">
        <v>646000</v>
      </c>
      <c r="F11" s="75">
        <v>458000</v>
      </c>
      <c r="G11" s="22">
        <f t="shared" si="0"/>
        <v>1664000</v>
      </c>
      <c r="H11" s="22">
        <f t="shared" si="1"/>
        <v>77111.662619394512</v>
      </c>
      <c r="I11" s="22">
        <f t="shared" si="3"/>
        <v>1586888.3373806055</v>
      </c>
    </row>
    <row r="12" spans="1:9" ht="15.75" customHeight="1" x14ac:dyDescent="0.25">
      <c r="A12" s="92" t="str">
        <f t="shared" si="2"/>
        <v/>
      </c>
      <c r="B12" s="74">
        <v>65961.805999999997</v>
      </c>
      <c r="C12" s="75">
        <v>178000</v>
      </c>
      <c r="D12" s="75">
        <v>376000</v>
      </c>
      <c r="E12" s="75">
        <v>664000</v>
      </c>
      <c r="F12" s="75">
        <v>470000</v>
      </c>
      <c r="G12" s="22">
        <f t="shared" si="0"/>
        <v>1688000</v>
      </c>
      <c r="H12" s="22">
        <f t="shared" si="1"/>
        <v>76275.822752607593</v>
      </c>
      <c r="I12" s="22">
        <f t="shared" si="3"/>
        <v>1611724.1772473925</v>
      </c>
    </row>
    <row r="13" spans="1:9" ht="15.75" customHeight="1" x14ac:dyDescent="0.25">
      <c r="A13" s="92" t="str">
        <f t="shared" si="2"/>
        <v/>
      </c>
      <c r="B13" s="74">
        <v>204000</v>
      </c>
      <c r="C13" s="75">
        <v>430000</v>
      </c>
      <c r="D13" s="75">
        <v>501000</v>
      </c>
      <c r="E13" s="75">
        <v>340000</v>
      </c>
      <c r="F13" s="75">
        <v>5.0787925000000001E-3</v>
      </c>
      <c r="G13" s="22">
        <f t="shared" si="0"/>
        <v>1271000.0050787926</v>
      </c>
      <c r="H13" s="22">
        <f t="shared" si="1"/>
        <v>235898.14750572399</v>
      </c>
      <c r="I13" s="22">
        <f t="shared" si="3"/>
        <v>1035101.8575730686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5.0000000000000001E-3</v>
      </c>
      <c r="G5" s="121">
        <f>food_insecure</f>
        <v>5.0000000000000001E-3</v>
      </c>
      <c r="H5" s="121">
        <f>food_insecure</f>
        <v>5.0000000000000001E-3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5.0000000000000001E-3</v>
      </c>
      <c r="G7" s="121">
        <f>food_insecure</f>
        <v>5.0000000000000001E-3</v>
      </c>
      <c r="H7" s="121">
        <f>food_insecure</f>
        <v>5.0000000000000001E-3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5.0787925000000001E-3</v>
      </c>
    </row>
    <row r="4" spans="1:8" ht="15.75" customHeight="1" x14ac:dyDescent="0.25">
      <c r="B4" s="24" t="s">
        <v>7</v>
      </c>
      <c r="C4" s="76">
        <v>4.0265801837359373E-2</v>
      </c>
    </row>
    <row r="5" spans="1:8" ht="15.75" customHeight="1" x14ac:dyDescent="0.25">
      <c r="B5" s="24" t="s">
        <v>8</v>
      </c>
      <c r="C5" s="76">
        <v>2.742621609592252E-2</v>
      </c>
    </row>
    <row r="6" spans="1:8" ht="15.75" customHeight="1" x14ac:dyDescent="0.25">
      <c r="B6" s="24" t="s">
        <v>10</v>
      </c>
      <c r="C6" s="76">
        <v>0.11945546993473161</v>
      </c>
    </row>
    <row r="7" spans="1:8" ht="15.75" customHeight="1" x14ac:dyDescent="0.25">
      <c r="B7" s="24" t="s">
        <v>13</v>
      </c>
      <c r="C7" s="76">
        <v>0.43274836534475125</v>
      </c>
    </row>
    <row r="8" spans="1:8" ht="15.75" customHeight="1" x14ac:dyDescent="0.25">
      <c r="B8" s="24" t="s">
        <v>14</v>
      </c>
      <c r="C8" s="76">
        <v>8.2670687373866295E-6</v>
      </c>
    </row>
    <row r="9" spans="1:8" ht="15.75" customHeight="1" x14ac:dyDescent="0.25">
      <c r="B9" s="24" t="s">
        <v>27</v>
      </c>
      <c r="C9" s="76">
        <v>0.21798842439149074</v>
      </c>
    </row>
    <row r="10" spans="1:8" ht="15.75" customHeight="1" x14ac:dyDescent="0.25">
      <c r="B10" s="24" t="s">
        <v>15</v>
      </c>
      <c r="C10" s="76">
        <v>0.15702866282700723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1.8271513920866501E-2</v>
      </c>
      <c r="D14" s="76">
        <v>1.8271513920866501E-2</v>
      </c>
      <c r="E14" s="76">
        <v>1.1893026261105399E-2</v>
      </c>
      <c r="F14" s="76">
        <v>1.1893026261105399E-2</v>
      </c>
    </row>
    <row r="15" spans="1:8" ht="15.75" customHeight="1" x14ac:dyDescent="0.25">
      <c r="B15" s="24" t="s">
        <v>16</v>
      </c>
      <c r="C15" s="76">
        <v>0.103606149224688</v>
      </c>
      <c r="D15" s="76">
        <v>0.103606149224688</v>
      </c>
      <c r="E15" s="76">
        <v>5.0513322232889901E-2</v>
      </c>
      <c r="F15" s="76">
        <v>5.0513322232889901E-2</v>
      </c>
    </row>
    <row r="16" spans="1:8" ht="15.75" customHeight="1" x14ac:dyDescent="0.25">
      <c r="B16" s="24" t="s">
        <v>17</v>
      </c>
      <c r="C16" s="76">
        <v>1.8837920970046999E-2</v>
      </c>
      <c r="D16" s="76">
        <v>1.8837920970046999E-2</v>
      </c>
      <c r="E16" s="76">
        <v>1.8771162195055702E-2</v>
      </c>
      <c r="F16" s="76">
        <v>1.8771162195055702E-2</v>
      </c>
    </row>
    <row r="17" spans="1:8" ht="15.75" customHeight="1" x14ac:dyDescent="0.25">
      <c r="B17" s="24" t="s">
        <v>18</v>
      </c>
      <c r="C17" s="76">
        <v>1.0670227429799199E-3</v>
      </c>
      <c r="D17" s="76">
        <v>1.0670227429799199E-3</v>
      </c>
      <c r="E17" s="76">
        <v>6.3798066631240487E-3</v>
      </c>
      <c r="F17" s="76">
        <v>6.3798066631240487E-3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3.6159878737022602E-2</v>
      </c>
      <c r="D19" s="76">
        <v>3.6159878737022602E-2</v>
      </c>
      <c r="E19" s="76">
        <v>8.7868604510684289E-2</v>
      </c>
      <c r="F19" s="76">
        <v>8.7868604510684289E-2</v>
      </c>
    </row>
    <row r="20" spans="1:8" ht="15.75" customHeight="1" x14ac:dyDescent="0.25">
      <c r="B20" s="24" t="s">
        <v>21</v>
      </c>
      <c r="C20" s="76">
        <v>6.41732414499288E-3</v>
      </c>
      <c r="D20" s="76">
        <v>6.41732414499288E-3</v>
      </c>
      <c r="E20" s="76">
        <v>6.6707408603774804E-2</v>
      </c>
      <c r="F20" s="76">
        <v>6.6707408603774804E-2</v>
      </c>
    </row>
    <row r="21" spans="1:8" ht="15.75" customHeight="1" x14ac:dyDescent="0.25">
      <c r="B21" s="24" t="s">
        <v>22</v>
      </c>
      <c r="C21" s="76">
        <v>4.8915825358088097E-2</v>
      </c>
      <c r="D21" s="76">
        <v>4.8915825358088097E-2</v>
      </c>
      <c r="E21" s="76">
        <v>0.20643279459085101</v>
      </c>
      <c r="F21" s="76">
        <v>0.20643279459085101</v>
      </c>
    </row>
    <row r="22" spans="1:8" ht="15.75" customHeight="1" x14ac:dyDescent="0.25">
      <c r="B22" s="24" t="s">
        <v>23</v>
      </c>
      <c r="C22" s="76">
        <v>0.7667243649013149</v>
      </c>
      <c r="D22" s="76">
        <v>0.7667243649013149</v>
      </c>
      <c r="E22" s="76">
        <v>0.55143387494251483</v>
      </c>
      <c r="F22" s="76">
        <v>0.55143387494251483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7.6399999999999996E-2</v>
      </c>
    </row>
    <row r="27" spans="1:8" ht="15.75" customHeight="1" x14ac:dyDescent="0.25">
      <c r="B27" s="24" t="s">
        <v>39</v>
      </c>
      <c r="C27" s="76">
        <v>4.6900000000000004E-2</v>
      </c>
    </row>
    <row r="28" spans="1:8" ht="15.75" customHeight="1" x14ac:dyDescent="0.25">
      <c r="B28" s="24" t="s">
        <v>40</v>
      </c>
      <c r="C28" s="76">
        <v>8.1000000000000003E-2</v>
      </c>
    </row>
    <row r="29" spans="1:8" ht="15.75" customHeight="1" x14ac:dyDescent="0.25">
      <c r="B29" s="24" t="s">
        <v>41</v>
      </c>
      <c r="C29" s="76">
        <v>0.1757</v>
      </c>
    </row>
    <row r="30" spans="1:8" ht="15.75" customHeight="1" x14ac:dyDescent="0.25">
      <c r="B30" s="24" t="s">
        <v>42</v>
      </c>
      <c r="C30" s="76">
        <v>0.10300000000000001</v>
      </c>
    </row>
    <row r="31" spans="1:8" ht="15.75" customHeight="1" x14ac:dyDescent="0.25">
      <c r="B31" s="24" t="s">
        <v>43</v>
      </c>
      <c r="C31" s="76">
        <v>3.8199999999999998E-2</v>
      </c>
    </row>
    <row r="32" spans="1:8" ht="15.75" customHeight="1" x14ac:dyDescent="0.25">
      <c r="B32" s="24" t="s">
        <v>44</v>
      </c>
      <c r="C32" s="76">
        <v>0.1772</v>
      </c>
    </row>
    <row r="33" spans="2:3" ht="15.75" customHeight="1" x14ac:dyDescent="0.25">
      <c r="B33" s="24" t="s">
        <v>45</v>
      </c>
      <c r="C33" s="76">
        <v>0.16260000000000002</v>
      </c>
    </row>
    <row r="34" spans="2:3" ht="15.75" customHeight="1" x14ac:dyDescent="0.25">
      <c r="B34" s="24" t="s">
        <v>46</v>
      </c>
      <c r="C34" s="76">
        <v>0.13899999999999987</v>
      </c>
    </row>
    <row r="35" spans="2:3" ht="15.75" customHeight="1" x14ac:dyDescent="0.25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0.81635134073245619</v>
      </c>
      <c r="D2" s="77">
        <v>0.81799999999999995</v>
      </c>
      <c r="E2" s="77">
        <v>0.84019999999999995</v>
      </c>
      <c r="F2" s="77">
        <v>0.79480000000000006</v>
      </c>
      <c r="G2" s="77">
        <v>0.871</v>
      </c>
    </row>
    <row r="3" spans="1:15" ht="15.75" customHeight="1" x14ac:dyDescent="0.25">
      <c r="A3" s="5"/>
      <c r="B3" s="11" t="s">
        <v>118</v>
      </c>
      <c r="C3" s="77">
        <v>9.3599999999999989E-2</v>
      </c>
      <c r="D3" s="77">
        <v>9.3599999999999989E-2</v>
      </c>
      <c r="E3" s="77">
        <v>6.3299999999999995E-2</v>
      </c>
      <c r="F3" s="77">
        <v>0.12119999999999999</v>
      </c>
      <c r="G3" s="77">
        <v>8.3900000000000002E-2</v>
      </c>
    </row>
    <row r="4" spans="1:15" ht="15.75" customHeight="1" x14ac:dyDescent="0.25">
      <c r="A4" s="5"/>
      <c r="B4" s="11" t="s">
        <v>116</v>
      </c>
      <c r="C4" s="78">
        <v>7.2700000000000001E-2</v>
      </c>
      <c r="D4" s="78">
        <v>7.2700000000000001E-2</v>
      </c>
      <c r="E4" s="78">
        <v>4.1500000000000002E-2</v>
      </c>
      <c r="F4" s="78">
        <v>4.24E-2</v>
      </c>
      <c r="G4" s="78">
        <v>2.9700000000000001E-2</v>
      </c>
    </row>
    <row r="5" spans="1:15" ht="15.75" customHeight="1" x14ac:dyDescent="0.25">
      <c r="A5" s="5"/>
      <c r="B5" s="11" t="s">
        <v>119</v>
      </c>
      <c r="C5" s="78">
        <v>1.5700000000000002E-2</v>
      </c>
      <c r="D5" s="78">
        <v>1.5700000000000002E-2</v>
      </c>
      <c r="E5" s="78">
        <v>5.5099999999999996E-2</v>
      </c>
      <c r="F5" s="78">
        <v>4.1599999999999998E-2</v>
      </c>
      <c r="G5" s="78">
        <v>1.54E-2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0.78569999999999995</v>
      </c>
      <c r="D8" s="77">
        <v>0.78569999999999995</v>
      </c>
      <c r="E8" s="77">
        <v>0.82930000000000004</v>
      </c>
      <c r="F8" s="77">
        <v>0.95109999999999995</v>
      </c>
      <c r="G8" s="77">
        <v>0.89500000000000002</v>
      </c>
    </row>
    <row r="9" spans="1:15" ht="15.75" customHeight="1" x14ac:dyDescent="0.25">
      <c r="B9" s="7" t="s">
        <v>121</v>
      </c>
      <c r="C9" s="77">
        <v>0.13119999999999998</v>
      </c>
      <c r="D9" s="77">
        <v>0.13119999999999998</v>
      </c>
      <c r="E9" s="77">
        <v>0.10980000000000001</v>
      </c>
      <c r="F9" s="77">
        <v>2.92E-2</v>
      </c>
      <c r="G9" s="77">
        <v>7.1800000000000003E-2</v>
      </c>
    </row>
    <row r="10" spans="1:15" ht="15.75" customHeight="1" x14ac:dyDescent="0.25">
      <c r="B10" s="7" t="s">
        <v>122</v>
      </c>
      <c r="C10" s="78">
        <v>7.9899999999999999E-2</v>
      </c>
      <c r="D10" s="78">
        <v>7.9899999999999999E-2</v>
      </c>
      <c r="E10" s="78">
        <v>4.5199999999999997E-2</v>
      </c>
      <c r="F10" s="78">
        <v>1.38E-2</v>
      </c>
      <c r="G10" s="78">
        <v>1.9900000000000001E-2</v>
      </c>
    </row>
    <row r="11" spans="1:15" ht="15.75" customHeight="1" x14ac:dyDescent="0.25">
      <c r="B11" s="7" t="s">
        <v>123</v>
      </c>
      <c r="C11" s="78">
        <v>3.1691999999999996E-3</v>
      </c>
      <c r="D11" s="78">
        <v>3.1691999999999996E-3</v>
      </c>
      <c r="E11" s="78">
        <v>1.5700000000000002E-2</v>
      </c>
      <c r="F11" s="78">
        <v>5.9445000000000001E-3</v>
      </c>
      <c r="G11" s="78">
        <v>1.3300000000000001E-2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0.40326360550000007</v>
      </c>
      <c r="D14" s="79">
        <v>0.41716673795999992</v>
      </c>
      <c r="E14" s="79">
        <v>0.41716673795999992</v>
      </c>
      <c r="F14" s="79">
        <v>0.180481621654</v>
      </c>
      <c r="G14" s="79">
        <v>0.180481621654</v>
      </c>
      <c r="H14" s="80">
        <v>0.28399999999999997</v>
      </c>
      <c r="I14" s="80">
        <v>0.28399999999999997</v>
      </c>
      <c r="J14" s="80">
        <v>0.28399999999999997</v>
      </c>
      <c r="K14" s="80">
        <v>0.28399999999999997</v>
      </c>
      <c r="L14" s="80">
        <v>0.27250000000000002</v>
      </c>
      <c r="M14" s="80">
        <v>0.27250000000000002</v>
      </c>
      <c r="N14" s="80">
        <v>0.27250000000000002</v>
      </c>
      <c r="O14" s="80">
        <v>0.27250000000000002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0.22331109730173154</v>
      </c>
      <c r="D15" s="77">
        <f t="shared" si="0"/>
        <v>0.23101009052410379</v>
      </c>
      <c r="E15" s="77">
        <f t="shared" si="0"/>
        <v>0.23101009052410379</v>
      </c>
      <c r="F15" s="77">
        <f t="shared" si="0"/>
        <v>9.9943432595111015E-2</v>
      </c>
      <c r="G15" s="77">
        <f t="shared" si="0"/>
        <v>9.9943432595111015E-2</v>
      </c>
      <c r="H15" s="77">
        <f t="shared" si="0"/>
        <v>0.15726772951667156</v>
      </c>
      <c r="I15" s="77">
        <f t="shared" si="0"/>
        <v>0.15726772951667156</v>
      </c>
      <c r="J15" s="77">
        <f t="shared" si="0"/>
        <v>0.15726772951667156</v>
      </c>
      <c r="K15" s="77">
        <f t="shared" si="0"/>
        <v>0.15726772951667156</v>
      </c>
      <c r="L15" s="77">
        <f t="shared" si="0"/>
        <v>0.15089949399046834</v>
      </c>
      <c r="M15" s="77">
        <f t="shared" si="0"/>
        <v>0.15089949399046834</v>
      </c>
      <c r="N15" s="77">
        <f t="shared" si="0"/>
        <v>0.15089949399046834</v>
      </c>
      <c r="O15" s="77">
        <f t="shared" si="0"/>
        <v>0.15089949399046834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0.22460000000000002</v>
      </c>
      <c r="D2" s="78">
        <v>0.1193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0.32200000000000001</v>
      </c>
      <c r="D3" s="78">
        <v>0.35299999999999998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0.44209999999999999</v>
      </c>
      <c r="D4" s="78">
        <v>0.24030000000000001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1.1300000000000088E-2</v>
      </c>
      <c r="D5" s="77">
        <f t="shared" ref="D5:G5" si="0">1-SUM(D2:D4)</f>
        <v>0.28739999999999999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6.2099999999999995E-2</v>
      </c>
      <c r="D2" s="28">
        <v>6.3E-2</v>
      </c>
      <c r="E2" s="28">
        <v>6.25E-2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3.8199999999999998E-2</v>
      </c>
      <c r="D4" s="28">
        <v>3.8100000000000002E-2</v>
      </c>
      <c r="E4" s="28">
        <v>3.8100000000000002E-2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0.41716673795999992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0.28399999999999997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0.27250000000000002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0.1193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5.7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0.17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70.180000000000007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42.47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18.41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6.89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1.76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1.76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1.76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1.76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13.99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13.99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0.96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9.6000000000000002E-2</v>
      </c>
      <c r="C18" s="85">
        <v>0.95</v>
      </c>
      <c r="D18" s="86">
        <v>13.22</v>
      </c>
      <c r="E18" s="86" t="s">
        <v>201</v>
      </c>
    </row>
    <row r="19" spans="1:5" ht="15.75" customHeight="1" x14ac:dyDescent="0.25">
      <c r="A19" s="53" t="s">
        <v>174</v>
      </c>
      <c r="B19" s="85">
        <v>0.69200000000000006</v>
      </c>
      <c r="C19" s="85">
        <f>(1-food_insecure)*0.95</f>
        <v>0.94524999999999992</v>
      </c>
      <c r="D19" s="86">
        <v>13.22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72.7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24.24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4.66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19.89</v>
      </c>
      <c r="E24" s="86" t="s">
        <v>201</v>
      </c>
    </row>
    <row r="25" spans="1:5" ht="15.75" customHeight="1" x14ac:dyDescent="0.25">
      <c r="A25" s="53" t="s">
        <v>87</v>
      </c>
      <c r="B25" s="85">
        <v>0.61199999999999999</v>
      </c>
      <c r="C25" s="85">
        <v>0.95</v>
      </c>
      <c r="D25" s="86">
        <v>19.89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5.97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19.89</v>
      </c>
      <c r="E27" s="86" t="s">
        <v>201</v>
      </c>
    </row>
    <row r="28" spans="1:5" ht="15.75" customHeight="1" x14ac:dyDescent="0.25">
      <c r="A28" s="53" t="s">
        <v>84</v>
      </c>
      <c r="B28" s="85">
        <v>0.36</v>
      </c>
      <c r="C28" s="85">
        <v>0.95</v>
      </c>
      <c r="D28" s="86">
        <v>1.05</v>
      </c>
      <c r="E28" s="86" t="s">
        <v>201</v>
      </c>
    </row>
    <row r="29" spans="1:5" ht="15.75" customHeight="1" x14ac:dyDescent="0.25">
      <c r="A29" s="53" t="s">
        <v>58</v>
      </c>
      <c r="B29" s="85">
        <v>0.69200000000000006</v>
      </c>
      <c r="C29" s="85">
        <v>0.95</v>
      </c>
      <c r="D29" s="86">
        <v>140.25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317.24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336.27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2.0699999999999998</v>
      </c>
      <c r="E32" s="86" t="s">
        <v>201</v>
      </c>
    </row>
    <row r="33" spans="1:6" ht="15.75" customHeight="1" x14ac:dyDescent="0.25">
      <c r="A33" s="53" t="s">
        <v>83</v>
      </c>
      <c r="B33" s="85">
        <v>0.98599999999999999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0.25700000000000001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0.97599999999999998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0.85499999999999998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0.82099999999999995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2.2400000000000002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2020-09-23T23:39:21Z</dcterms:modified>
</cp:coreProperties>
</file>