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7D803D5-869A-4B3B-AAB7-8C467D1C9FFF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<sst xmlns="http://schemas.openxmlformats.org/spreadsheetml/2006/main" count="1115" uniqueCount="272">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</sst>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787258</v>
      </c>
    </row>
    <row r="8" spans="1:3" ht="15" customHeight="1" x14ac:dyDescent="0.25">
      <c r="B8" s="7" t="s">
        <v>106</v>
      </c>
      <c r="C8" s="66">
        <v>0.439</v>
      </c>
    </row>
    <row r="9" spans="1:3" ht="15" customHeight="1" x14ac:dyDescent="0.25">
      <c r="B9" s="9" t="s">
        <v>107</v>
      </c>
      <c r="C9" s="67">
        <v>0.16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0.33600000000000002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7.17E-2</v>
      </c>
    </row>
    <row r="24" spans="1:3" ht="15" customHeight="1" x14ac:dyDescent="0.25">
      <c r="B24" s="20" t="s">
        <v>102</v>
      </c>
      <c r="C24" s="67">
        <v>0.48180000000000001</v>
      </c>
    </row>
    <row r="25" spans="1:3" ht="15" customHeight="1" x14ac:dyDescent="0.25">
      <c r="B25" s="20" t="s">
        <v>103</v>
      </c>
      <c r="C25" s="67">
        <v>0.37559999999999999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21.83</v>
      </c>
    </row>
    <row r="30" spans="1:3" ht="14.25" customHeight="1" x14ac:dyDescent="0.25">
      <c r="B30" s="30" t="s">
        <v>76</v>
      </c>
      <c r="C30" s="69">
        <v>7.53</v>
      </c>
    </row>
    <row r="31" spans="1:3" ht="14.25" customHeight="1" x14ac:dyDescent="0.25">
      <c r="B31" s="30" t="s">
        <v>77</v>
      </c>
      <c r="C31" s="69">
        <v>11.9</v>
      </c>
    </row>
    <row r="32" spans="1:3" ht="14.25" customHeight="1" x14ac:dyDescent="0.25">
      <c r="B32" s="30" t="s">
        <v>78</v>
      </c>
      <c r="C32" s="69">
        <v>58.74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17.8</v>
      </c>
    </row>
    <row r="38" spans="1:5" ht="15" customHeight="1" x14ac:dyDescent="0.25">
      <c r="B38" s="16" t="s">
        <v>91</v>
      </c>
      <c r="C38" s="68">
        <v>32.1</v>
      </c>
      <c r="D38" s="17"/>
      <c r="E38" s="18"/>
    </row>
    <row r="39" spans="1:5" ht="15" customHeight="1" x14ac:dyDescent="0.25">
      <c r="B39" s="16" t="s">
        <v>90</v>
      </c>
      <c r="C39" s="68">
        <v>43.1</v>
      </c>
      <c r="D39" s="17"/>
      <c r="E39" s="17"/>
    </row>
    <row r="40" spans="1:5" ht="15" customHeight="1" x14ac:dyDescent="0.25">
      <c r="B40" s="16" t="s">
        <v>171</v>
      </c>
      <c r="C40" s="68">
        <v>5.01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1.9630000000000002E-2</v>
      </c>
      <c r="D45" s="17"/>
    </row>
    <row r="46" spans="1:5" ht="15.75" customHeight="1" x14ac:dyDescent="0.25">
      <c r="B46" s="16" t="s">
        <v>11</v>
      </c>
      <c r="C46" s="67">
        <v>0.10271000000000001</v>
      </c>
      <c r="D46" s="17"/>
    </row>
    <row r="47" spans="1:5" ht="15.75" customHeight="1" x14ac:dyDescent="0.25">
      <c r="B47" s="16" t="s">
        <v>12</v>
      </c>
      <c r="C47" s="67">
        <v>0.21093000000000001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0.66672999999999993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</v>
      </c>
      <c r="D51" s="17"/>
    </row>
    <row r="52" spans="1:4" ht="15" customHeight="1" x14ac:dyDescent="0.25">
      <c r="B52" s="16" t="s">
        <v>125</v>
      </c>
      <c r="C52" s="65">
        <v>3.3</v>
      </c>
    </row>
    <row r="53" spans="1:4" ht="15.75" customHeight="1" x14ac:dyDescent="0.25">
      <c r="B53" s="16" t="s">
        <v>126</v>
      </c>
      <c r="C53" s="65">
        <v>3.3</v>
      </c>
    </row>
    <row r="54" spans="1:4" ht="15.75" customHeight="1" x14ac:dyDescent="0.25">
      <c r="B54" s="16" t="s">
        <v>127</v>
      </c>
      <c r="C54" s="65">
        <v>3.3</v>
      </c>
    </row>
    <row r="55" spans="1:4" ht="15.75" customHeight="1" x14ac:dyDescent="0.25">
      <c r="B55" s="16" t="s">
        <v>128</v>
      </c>
      <c r="C55" s="65">
        <v>3.3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2.3762376237623762E-4</v>
      </c>
    </row>
    <row r="59" spans="1:4" ht="15.75" customHeight="1" x14ac:dyDescent="0.25">
      <c r="B59" s="16" t="s">
        <v>132</v>
      </c>
      <c r="C59" s="66">
        <v>0.50171990171990177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</v>
      </c>
      <c r="C2" s="26">
        <f>'Baseline year population inputs'!C52</f>
        <v>3.3</v>
      </c>
      <c r="D2" s="26">
        <f>'Baseline year population inputs'!C53</f>
        <v>3.3</v>
      </c>
      <c r="E2" s="26">
        <f>'Baseline year population inputs'!C54</f>
        <v>3.3</v>
      </c>
      <c r="F2" s="26">
        <f>'Baseline year population inputs'!C55</f>
        <v>3.3</v>
      </c>
    </row>
    <row r="3" spans="1:6" ht="15.75" customHeight="1" x14ac:dyDescent="0.25">
      <c r="A3" s="3" t="s">
        <v>65</v>
      </c>
      <c r="B3" s="26">
        <f>frac_mam_1month * 2.6</f>
        <v>0.15990000000000001</v>
      </c>
      <c r="C3" s="26">
        <f>frac_mam_1_5months * 2.6</f>
        <v>0.15990000000000001</v>
      </c>
      <c r="D3" s="26">
        <f>frac_mam_6_11months * 2.6</f>
        <v>0.20046</v>
      </c>
      <c r="E3" s="26">
        <f>frac_mam_12_23months * 2.6</f>
        <v>0.16614000000000001</v>
      </c>
      <c r="F3" s="26">
        <f>frac_mam_24_59months * 2.6</f>
        <v>8.4760000000000002E-2</v>
      </c>
    </row>
    <row r="4" spans="1:6" ht="15.75" customHeight="1" x14ac:dyDescent="0.25">
      <c r="A4" s="3" t="s">
        <v>66</v>
      </c>
      <c r="B4" s="26">
        <f>frac_sam_1month * 2.6</f>
        <v>0.11855999999999998</v>
      </c>
      <c r="C4" s="26">
        <f>frac_sam_1_5months * 2.6</f>
        <v>0.11855999999999998</v>
      </c>
      <c r="D4" s="26">
        <f>frac_sam_6_11months * 2.6</f>
        <v>0.11518</v>
      </c>
      <c r="E4" s="26">
        <f>frac_sam_12_23months * 2.6</f>
        <v>8.320000000000001E-2</v>
      </c>
      <c r="F4" s="26">
        <f>frac_sam_24_59months * 2.6</f>
        <v>4.7320000000000001E-2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0.439</v>
      </c>
      <c r="E2" s="93">
        <f>food_insecure</f>
        <v>0.439</v>
      </c>
      <c r="F2" s="93">
        <f>food_insecure</f>
        <v>0.439</v>
      </c>
      <c r="G2" s="93">
        <f>food_insecure</f>
        <v>0.439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0.33600000000000002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0.439</v>
      </c>
      <c r="F5" s="93">
        <f>food_insecure</f>
        <v>0.439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</v>
      </c>
      <c r="D7" s="93">
        <f>diarrhoea_1_5mo</f>
        <v>3.3</v>
      </c>
      <c r="E7" s="93">
        <f>diarrhoea_6_11mo</f>
        <v>3.3</v>
      </c>
      <c r="F7" s="93">
        <f>diarrhoea_12_23mo</f>
        <v>3.3</v>
      </c>
      <c r="G7" s="93">
        <f>diarrhoea_24_59mo</f>
        <v>3.3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0.439</v>
      </c>
      <c r="F8" s="93">
        <f>food_insecure</f>
        <v>0.439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</v>
      </c>
      <c r="D12" s="93">
        <f>diarrhoea_1_5mo</f>
        <v>3.3</v>
      </c>
      <c r="E12" s="93">
        <f>diarrhoea_6_11mo</f>
        <v>3.3</v>
      </c>
      <c r="F12" s="93">
        <f>diarrhoea_12_23mo</f>
        <v>3.3</v>
      </c>
      <c r="G12" s="93">
        <f>diarrhoea_24_59mo</f>
        <v>3.3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0.439</v>
      </c>
      <c r="I15" s="93">
        <f>food_insecure</f>
        <v>0.439</v>
      </c>
      <c r="J15" s="93">
        <f>food_insecure</f>
        <v>0.439</v>
      </c>
      <c r="K15" s="93">
        <f>food_insecure</f>
        <v>0.439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0.16</v>
      </c>
      <c r="I19" s="93">
        <f>frac_malaria_risk</f>
        <v>0.16</v>
      </c>
      <c r="J19" s="93">
        <f>frac_malaria_risk</f>
        <v>0.16</v>
      </c>
      <c r="K19" s="93">
        <f>frac_malaria_risk</f>
        <v>0.16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0.22766923399383593</v>
      </c>
      <c r="M25" s="93">
        <f>(1-food_insecure)*(0.49)+food_insecure*(0.7)</f>
        <v>0.58218999999999999</v>
      </c>
      <c r="N25" s="93">
        <f>(1-food_insecure)*(0.49)+food_insecure*(0.7)</f>
        <v>0.58218999999999999</v>
      </c>
      <c r="O25" s="93">
        <f>(1-food_insecure)*(0.49)+food_insecure*(0.7)</f>
        <v>0.58218999999999999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9.7572528854501128E-2</v>
      </c>
      <c r="M26" s="93">
        <f>(1-food_insecure)*(0.21)+food_insecure*(0.3)</f>
        <v>0.24950999999999995</v>
      </c>
      <c r="N26" s="93">
        <f>(1-food_insecure)*(0.21)+food_insecure*(0.3)</f>
        <v>0.24950999999999995</v>
      </c>
      <c r="O26" s="93">
        <f>(1-food_insecure)*(0.21)+food_insecure*(0.3)</f>
        <v>0.24950999999999995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6.5814823478868731E-2</v>
      </c>
      <c r="M27" s="93">
        <f>(1-food_insecure)*(0.3)</f>
        <v>0.16829999999999998</v>
      </c>
      <c r="N27" s="93">
        <f>(1-food_insecure)*(0.3)</f>
        <v>0.16829999999999998</v>
      </c>
      <c r="O27" s="93">
        <f>(1-food_insecure)*(0.3)</f>
        <v>0.16829999999999998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0.16</v>
      </c>
      <c r="D34" s="93">
        <f t="shared" si="3"/>
        <v>0.16</v>
      </c>
      <c r="E34" s="93">
        <f t="shared" si="3"/>
        <v>0.16</v>
      </c>
      <c r="F34" s="93">
        <f t="shared" si="3"/>
        <v>0.16</v>
      </c>
      <c r="G34" s="93">
        <f t="shared" si="3"/>
        <v>0.16</v>
      </c>
      <c r="H34" s="93">
        <f t="shared" si="3"/>
        <v>0.16</v>
      </c>
      <c r="I34" s="93">
        <f t="shared" si="3"/>
        <v>0.16</v>
      </c>
      <c r="J34" s="93">
        <f t="shared" si="3"/>
        <v>0.16</v>
      </c>
      <c r="K34" s="93">
        <f t="shared" si="3"/>
        <v>0.16</v>
      </c>
      <c r="L34" s="93">
        <f t="shared" si="3"/>
        <v>0.16</v>
      </c>
      <c r="M34" s="93">
        <f t="shared" si="3"/>
        <v>0.16</v>
      </c>
      <c r="N34" s="93">
        <f t="shared" si="3"/>
        <v>0.16</v>
      </c>
      <c r="O34" s="93">
        <f t="shared" si="3"/>
        <v>0.16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105371</v>
      </c>
      <c r="C2" s="75">
        <v>183464</v>
      </c>
      <c r="D2" s="75">
        <v>284534.99999999994</v>
      </c>
      <c r="E2" s="75">
        <v>229694.00000000003</v>
      </c>
      <c r="F2" s="75">
        <v>143904</v>
      </c>
      <c r="G2" s="22">
        <f t="shared" ref="G2:G40" si="0">C2+D2+E2+F2</f>
        <v>841597</v>
      </c>
      <c r="H2" s="22">
        <f t="shared" ref="H2:H40" si="1">(B2 + stillbirth*B2/(1000-stillbirth))/(1-abortion)</f>
        <v>123906.46555839811</v>
      </c>
      <c r="I2" s="22">
        <f>G2-H2</f>
        <v>717690.53444160195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106553</v>
      </c>
      <c r="C3" s="75">
        <v>192931</v>
      </c>
      <c r="D3" s="75">
        <v>284115</v>
      </c>
      <c r="E3" s="75">
        <v>238403.00000000003</v>
      </c>
      <c r="F3" s="75">
        <v>146091.99999999997</v>
      </c>
      <c r="G3" s="22">
        <f t="shared" si="0"/>
        <v>861541</v>
      </c>
      <c r="H3" s="22">
        <f t="shared" si="1"/>
        <v>125296.38728534411</v>
      </c>
      <c r="I3" s="22">
        <f t="shared" ref="I3:I15" si="3">G3-H3</f>
        <v>736244.61271465593</v>
      </c>
    </row>
    <row r="4" spans="1:9" ht="15.75" customHeight="1" x14ac:dyDescent="0.25">
      <c r="A4" s="92">
        <f t="shared" si="2"/>
        <v>2022</v>
      </c>
      <c r="B4" s="74">
        <v>108117</v>
      </c>
      <c r="C4" s="75">
        <v>204490</v>
      </c>
      <c r="D4" s="75">
        <v>286041.00000000006</v>
      </c>
      <c r="E4" s="75">
        <v>247118</v>
      </c>
      <c r="F4" s="75">
        <v>148108</v>
      </c>
      <c r="G4" s="22">
        <f t="shared" si="0"/>
        <v>885757</v>
      </c>
      <c r="H4" s="22">
        <f t="shared" si="1"/>
        <v>127135.50537412883</v>
      </c>
      <c r="I4" s="22">
        <f t="shared" si="3"/>
        <v>758621.49462587119</v>
      </c>
    </row>
    <row r="5" spans="1:9" ht="15.75" customHeight="1" x14ac:dyDescent="0.25">
      <c r="A5" s="92" t="str">
        <f t="shared" si="2"/>
        <v/>
      </c>
      <c r="B5" s="74"/>
      <c r="C5" s="75">
        <v>216594</v>
      </c>
      <c r="D5" s="75">
        <v>290563</v>
      </c>
      <c r="E5" s="75">
        <v>255004.00000000003</v>
      </c>
      <c r="F5" s="75">
        <v>150620</v>
      </c>
      <c r="G5" s="22">
        <f t="shared" si="0"/>
        <v>912781</v>
      </c>
      <c r="H5" s="22">
        <f t="shared" si="1"/>
        <v>0</v>
      </c>
      <c r="I5" s="22">
        <f t="shared" si="3"/>
        <v>912781</v>
      </c>
    </row>
    <row r="6" spans="1:9" ht="15.75" customHeight="1" x14ac:dyDescent="0.25">
      <c r="A6" s="92" t="str">
        <f t="shared" si="2"/>
        <v/>
      </c>
      <c r="B6" s="74"/>
      <c r="C6" s="75">
        <v>226739</v>
      </c>
      <c r="D6" s="75">
        <v>297997</v>
      </c>
      <c r="E6" s="75">
        <v>260805.99999999997</v>
      </c>
      <c r="F6" s="75">
        <v>154654</v>
      </c>
      <c r="G6" s="22">
        <f t="shared" si="0"/>
        <v>940196</v>
      </c>
      <c r="H6" s="22">
        <f t="shared" si="1"/>
        <v>0</v>
      </c>
      <c r="I6" s="22">
        <f t="shared" si="3"/>
        <v>940196</v>
      </c>
    </row>
    <row r="7" spans="1:9" ht="15.75" customHeight="1" x14ac:dyDescent="0.25">
      <c r="A7" s="92" t="str">
        <f t="shared" si="2"/>
        <v/>
      </c>
      <c r="B7" s="74"/>
      <c r="C7" s="75">
        <v>233400</v>
      </c>
      <c r="D7" s="75">
        <v>308590.00000000006</v>
      </c>
      <c r="E7" s="75">
        <v>263887</v>
      </c>
      <c r="F7" s="75">
        <v>160805</v>
      </c>
      <c r="G7" s="22">
        <f t="shared" si="0"/>
        <v>966682</v>
      </c>
      <c r="H7" s="22">
        <f t="shared" si="1"/>
        <v>0</v>
      </c>
      <c r="I7" s="22">
        <f t="shared" si="3"/>
        <v>966682</v>
      </c>
    </row>
    <row r="8" spans="1:9" ht="15.75" customHeight="1" x14ac:dyDescent="0.25">
      <c r="A8" s="92" t="str">
        <f t="shared" si="2"/>
        <v/>
      </c>
      <c r="B8" s="74"/>
      <c r="C8" s="75">
        <v>236457</v>
      </c>
      <c r="D8" s="75">
        <v>323624</v>
      </c>
      <c r="E8" s="75">
        <v>265465.00000000006</v>
      </c>
      <c r="F8" s="75">
        <v>169149</v>
      </c>
      <c r="G8" s="22">
        <f t="shared" si="0"/>
        <v>994695</v>
      </c>
      <c r="H8" s="22">
        <f t="shared" si="1"/>
        <v>0</v>
      </c>
      <c r="I8" s="22">
        <f t="shared" si="3"/>
        <v>994695</v>
      </c>
    </row>
    <row r="9" spans="1:9" ht="15.75" customHeight="1" x14ac:dyDescent="0.25">
      <c r="A9" s="92" t="str">
        <f t="shared" si="2"/>
        <v/>
      </c>
      <c r="B9" s="74"/>
      <c r="C9" s="75">
        <v>235641</v>
      </c>
      <c r="D9" s="75">
        <v>341839</v>
      </c>
      <c r="E9" s="75">
        <v>264537.00000000006</v>
      </c>
      <c r="F9" s="75">
        <v>179483.99999999997</v>
      </c>
      <c r="G9" s="22">
        <f t="shared" si="0"/>
        <v>1021501</v>
      </c>
      <c r="H9" s="22">
        <f t="shared" si="1"/>
        <v>0</v>
      </c>
      <c r="I9" s="22">
        <f t="shared" si="3"/>
        <v>1021501</v>
      </c>
    </row>
    <row r="10" spans="1:9" ht="15.75" customHeight="1" x14ac:dyDescent="0.25">
      <c r="A10" s="92" t="str">
        <f t="shared" si="2"/>
        <v/>
      </c>
      <c r="B10" s="74"/>
      <c r="C10" s="75">
        <v>232511</v>
      </c>
      <c r="D10" s="75">
        <v>361615</v>
      </c>
      <c r="E10" s="75">
        <v>262296</v>
      </c>
      <c r="F10" s="75">
        <v>190990</v>
      </c>
      <c r="G10" s="22">
        <f t="shared" si="0"/>
        <v>1047412</v>
      </c>
      <c r="H10" s="22">
        <f t="shared" si="1"/>
        <v>0</v>
      </c>
      <c r="I10" s="22">
        <f t="shared" si="3"/>
        <v>1047412</v>
      </c>
    </row>
    <row r="11" spans="1:9" ht="15.75" customHeight="1" x14ac:dyDescent="0.25">
      <c r="A11" s="92" t="str">
        <f t="shared" si="2"/>
        <v/>
      </c>
      <c r="B11" s="74"/>
      <c r="C11" s="75">
        <v>229649</v>
      </c>
      <c r="D11" s="75">
        <v>380653</v>
      </c>
      <c r="E11" s="75">
        <v>260627</v>
      </c>
      <c r="F11" s="75">
        <v>202460</v>
      </c>
      <c r="G11" s="22">
        <f t="shared" si="0"/>
        <v>1073389</v>
      </c>
      <c r="H11" s="22">
        <f t="shared" si="1"/>
        <v>0</v>
      </c>
      <c r="I11" s="22">
        <f t="shared" si="3"/>
        <v>1073389</v>
      </c>
    </row>
    <row r="12" spans="1:9" ht="15.75" customHeight="1" x14ac:dyDescent="0.25">
      <c r="A12" s="92" t="str">
        <f t="shared" si="2"/>
        <v/>
      </c>
      <c r="B12" s="74"/>
      <c r="C12" s="75">
        <v>228613</v>
      </c>
      <c r="D12" s="75">
        <v>397418</v>
      </c>
      <c r="E12" s="75">
        <v>260754.00000000003</v>
      </c>
      <c r="F12" s="75">
        <v>213057</v>
      </c>
      <c r="G12" s="22">
        <f t="shared" si="0"/>
        <v>1099842</v>
      </c>
      <c r="H12" s="22">
        <f t="shared" si="1"/>
        <v>0</v>
      </c>
      <c r="I12" s="22">
        <f t="shared" si="3"/>
        <v>1099842</v>
      </c>
    </row>
    <row r="13" spans="1:9" ht="15.75" customHeight="1" x14ac:dyDescent="0.25">
      <c r="A13" s="92" t="str">
        <f t="shared" si="2"/>
        <v/>
      </c>
      <c r="B13" s="74">
        <v>174260</v>
      </c>
      <c r="C13" s="75">
        <v>285557</v>
      </c>
      <c r="D13" s="75">
        <v>222806</v>
      </c>
      <c r="E13" s="75">
        <v>140923</v>
      </c>
      <c r="F13" s="75">
        <v>3.8999999999999998E-3</v>
      </c>
      <c r="G13" s="22">
        <f t="shared" si="0"/>
        <v>649286.00390000001</v>
      </c>
      <c r="H13" s="22">
        <f t="shared" si="1"/>
        <v>204913.50265449181</v>
      </c>
      <c r="I13" s="22">
        <f t="shared" si="3"/>
        <v>444372.5012455082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0.439</v>
      </c>
      <c r="G5" s="121">
        <f>food_insecure</f>
        <v>0.439</v>
      </c>
      <c r="H5" s="121">
        <f>food_insecure</f>
        <v>0.439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0.439</v>
      </c>
      <c r="G7" s="121">
        <f>food_insecure</f>
        <v>0.439</v>
      </c>
      <c r="H7" s="121">
        <f>food_insecure</f>
        <v>0.439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3.8999999999999998E-3</v>
      </c>
    </row>
    <row r="4" spans="1:8" ht="15.75" customHeight="1" x14ac:dyDescent="0.25">
      <c r="B4" s="24" t="s">
        <v>7</v>
      </c>
      <c r="C4" s="76">
        <v>0.1918</v>
      </c>
    </row>
    <row r="5" spans="1:8" ht="15.75" customHeight="1" x14ac:dyDescent="0.25">
      <c r="B5" s="24" t="s">
        <v>8</v>
      </c>
      <c r="C5" s="76">
        <v>7.0499999999999993E-2</v>
      </c>
    </row>
    <row r="6" spans="1:8" ht="15.75" customHeight="1" x14ac:dyDescent="0.25">
      <c r="B6" s="24" t="s">
        <v>10</v>
      </c>
      <c r="C6" s="76">
        <v>0.28870000000000001</v>
      </c>
    </row>
    <row r="7" spans="1:8" ht="15.75" customHeight="1" x14ac:dyDescent="0.25">
      <c r="B7" s="24" t="s">
        <v>13</v>
      </c>
      <c r="C7" s="76">
        <v>0.22650000000000001</v>
      </c>
    </row>
    <row r="8" spans="1:8" ht="15.75" customHeight="1" x14ac:dyDescent="0.25">
      <c r="B8" s="24" t="s">
        <v>14</v>
      </c>
      <c r="C8" s="76">
        <v>3.8E-3</v>
      </c>
    </row>
    <row r="9" spans="1:8" ht="15.75" customHeight="1" x14ac:dyDescent="0.25">
      <c r="B9" s="24" t="s">
        <v>27</v>
      </c>
      <c r="C9" s="76">
        <v>0.13200000000000001</v>
      </c>
    </row>
    <row r="10" spans="1:8" ht="15.75" customHeight="1" x14ac:dyDescent="0.25">
      <c r="B10" s="24" t="s">
        <v>15</v>
      </c>
      <c r="C10" s="76">
        <v>8.2799999999999999E-2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0.11899999999999999</v>
      </c>
      <c r="D14" s="76">
        <v>0.11899999999999999</v>
      </c>
      <c r="E14" s="76">
        <v>0.11899999999999999</v>
      </c>
      <c r="F14" s="76">
        <v>0.11899999999999999</v>
      </c>
    </row>
    <row r="15" spans="1:8" ht="15.75" customHeight="1" x14ac:dyDescent="0.25">
      <c r="B15" s="24" t="s">
        <v>16</v>
      </c>
      <c r="C15" s="76">
        <v>0.18079999999999999</v>
      </c>
      <c r="D15" s="76">
        <v>0.18079999999999999</v>
      </c>
      <c r="E15" s="76">
        <v>0.18079999999999999</v>
      </c>
      <c r="F15" s="76">
        <v>0.18079999999999999</v>
      </c>
    </row>
    <row r="16" spans="1:8" ht="15.75" customHeight="1" x14ac:dyDescent="0.25">
      <c r="B16" s="24" t="s">
        <v>17</v>
      </c>
      <c r="C16" s="76">
        <v>2.63E-2</v>
      </c>
      <c r="D16" s="76">
        <v>2.63E-2</v>
      </c>
      <c r="E16" s="76">
        <v>2.63E-2</v>
      </c>
      <c r="F16" s="76">
        <v>2.63E-2</v>
      </c>
    </row>
    <row r="17" spans="1:8" ht="15.75" customHeight="1" x14ac:dyDescent="0.25">
      <c r="B17" s="24" t="s">
        <v>18</v>
      </c>
      <c r="C17" s="76">
        <v>0.2248</v>
      </c>
      <c r="D17" s="76">
        <v>0.2248</v>
      </c>
      <c r="E17" s="76">
        <v>0.2248</v>
      </c>
      <c r="F17" s="76">
        <v>0.2248</v>
      </c>
    </row>
    <row r="18" spans="1:8" ht="15.75" customHeight="1" x14ac:dyDescent="0.25">
      <c r="B18" s="24" t="s">
        <v>19</v>
      </c>
      <c r="C18" s="76">
        <v>2.3999999999999998E-3</v>
      </c>
      <c r="D18" s="76">
        <v>2.3999999999999998E-3</v>
      </c>
      <c r="E18" s="76">
        <v>2.3999999999999998E-3</v>
      </c>
      <c r="F18" s="76">
        <v>2.3999999999999998E-3</v>
      </c>
    </row>
    <row r="19" spans="1:8" ht="15.75" customHeight="1" x14ac:dyDescent="0.25">
      <c r="B19" s="24" t="s">
        <v>20</v>
      </c>
      <c r="C19" s="76">
        <v>2.9899999999999999E-2</v>
      </c>
      <c r="D19" s="76">
        <v>2.9899999999999999E-2</v>
      </c>
      <c r="E19" s="76">
        <v>2.9899999999999999E-2</v>
      </c>
      <c r="F19" s="76">
        <v>2.9899999999999999E-2</v>
      </c>
    </row>
    <row r="20" spans="1:8" ht="15.75" customHeight="1" x14ac:dyDescent="0.25">
      <c r="B20" s="24" t="s">
        <v>21</v>
      </c>
      <c r="C20" s="76">
        <v>1.3100000000000001E-2</v>
      </c>
      <c r="D20" s="76">
        <v>1.3100000000000001E-2</v>
      </c>
      <c r="E20" s="76">
        <v>1.3100000000000001E-2</v>
      </c>
      <c r="F20" s="76">
        <v>1.3100000000000001E-2</v>
      </c>
    </row>
    <row r="21" spans="1:8" ht="15.75" customHeight="1" x14ac:dyDescent="0.25">
      <c r="B21" s="24" t="s">
        <v>22</v>
      </c>
      <c r="C21" s="76">
        <v>0.12429999999999999</v>
      </c>
      <c r="D21" s="76">
        <v>0.12429999999999999</v>
      </c>
      <c r="E21" s="76">
        <v>0.12429999999999999</v>
      </c>
      <c r="F21" s="76">
        <v>0.12429999999999999</v>
      </c>
    </row>
    <row r="22" spans="1:8" ht="15.75" customHeight="1" x14ac:dyDescent="0.25">
      <c r="B22" s="24" t="s">
        <v>23</v>
      </c>
      <c r="C22" s="76">
        <v>0.27939999999999998</v>
      </c>
      <c r="D22" s="76">
        <v>0.27939999999999998</v>
      </c>
      <c r="E22" s="76">
        <v>0.27939999999999998</v>
      </c>
      <c r="F22" s="76">
        <v>0.27939999999999998</v>
      </c>
    </row>
    <row r="23" spans="1:8" ht="15.75" customHeight="1" x14ac:dyDescent="0.25">
      <c r="B23" s="32" t="s">
        <v>129</v>
      </c>
      <c r="C23" s="91">
        <f>SUM(C14:C22)</f>
        <v>0.99999999999999989</v>
      </c>
      <c r="D23" s="91">
        <f t="shared" ref="D23:E23" si="0">SUM(D14:D22)</f>
        <v>0.99999999999999989</v>
      </c>
      <c r="E23" s="91">
        <f t="shared" si="0"/>
        <v>0.99999999999999989</v>
      </c>
      <c r="F23" s="91">
        <f>SUM(F14:F22)</f>
        <v>0.99999999999999989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0.1542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0.10979999999999999</v>
      </c>
    </row>
    <row r="32" spans="1:8" ht="15.75" customHeight="1" x14ac:dyDescent="0.25">
      <c r="B32" s="24" t="s">
        <v>44</v>
      </c>
      <c r="C32" s="76">
        <v>1.8800000000000001E-2</v>
      </c>
    </row>
    <row r="33" spans="2:3" ht="15.75" customHeight="1" x14ac:dyDescent="0.25">
      <c r="B33" s="24" t="s">
        <v>45</v>
      </c>
      <c r="C33" s="76">
        <v>8.4500000000000006E-2</v>
      </c>
    </row>
    <row r="34" spans="2:3" ht="15.75" customHeight="1" x14ac:dyDescent="0.25">
      <c r="B34" s="24" t="s">
        <v>46</v>
      </c>
      <c r="C34" s="76">
        <v>0.26250000000000001</v>
      </c>
    </row>
    <row r="35" spans="2:3" ht="15.75" customHeight="1" x14ac:dyDescent="0.25">
      <c r="B35" s="32" t="s">
        <v>129</v>
      </c>
      <c r="C35" s="91">
        <f>SUM(C26:C34)</f>
        <v>0.99990000000000001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</v>
      </c>
      <c r="D2" s="77">
        <v>0.60270000000000001</v>
      </c>
      <c r="E2" s="77">
        <v>0.46020000000000005</v>
      </c>
      <c r="F2" s="77">
        <v>0.25319999999999998</v>
      </c>
      <c r="G2" s="77">
        <v>0.2316</v>
      </c>
    </row>
    <row r="3" spans="1:15" ht="15.75" customHeight="1" x14ac:dyDescent="0.25">
      <c r="A3" s="5"/>
      <c r="B3" s="11" t="s">
        <v>118</v>
      </c>
      <c r="C3" s="77">
        <v>0.21100000000000002</v>
      </c>
      <c r="D3" s="77">
        <v>0.21100000000000002</v>
      </c>
      <c r="E3" s="77">
        <v>0.25009999999999999</v>
      </c>
      <c r="F3" s="77">
        <v>0.24379999999999999</v>
      </c>
      <c r="G3" s="77">
        <v>0.2681</v>
      </c>
    </row>
    <row r="4" spans="1:15" ht="15.75" customHeight="1" x14ac:dyDescent="0.25">
      <c r="A4" s="5"/>
      <c r="B4" s="11" t="s">
        <v>116</v>
      </c>
      <c r="C4" s="78">
        <v>0.11230000000000001</v>
      </c>
      <c r="D4" s="78">
        <v>0.1124</v>
      </c>
      <c r="E4" s="78">
        <v>0.1741</v>
      </c>
      <c r="F4" s="78">
        <v>0.26839999999999997</v>
      </c>
      <c r="G4" s="78">
        <v>0.26579999999999998</v>
      </c>
    </row>
    <row r="5" spans="1:15" ht="15.75" customHeight="1" x14ac:dyDescent="0.25">
      <c r="A5" s="5"/>
      <c r="B5" s="11" t="s">
        <v>119</v>
      </c>
      <c r="C5" s="78">
        <v>7.3899999999999993E-2</v>
      </c>
      <c r="D5" s="78">
        <v>7.3899999999999993E-2</v>
      </c>
      <c r="E5" s="78">
        <v>0.11560000000000001</v>
      </c>
      <c r="F5" s="78">
        <v>0.2346</v>
      </c>
      <c r="G5" s="78">
        <v>0.2346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0.75980000000000003</v>
      </c>
      <c r="D8" s="77">
        <v>0.75980000000000003</v>
      </c>
      <c r="E8" s="77">
        <v>0.69389999999999996</v>
      </c>
      <c r="F8" s="77">
        <v>0.73470000000000002</v>
      </c>
      <c r="G8" s="77">
        <v>0.81669999999999998</v>
      </c>
    </row>
    <row r="9" spans="1:15" ht="15.75" customHeight="1" x14ac:dyDescent="0.25">
      <c r="B9" s="7" t="s">
        <v>121</v>
      </c>
      <c r="C9" s="77">
        <v>0.1331</v>
      </c>
      <c r="D9" s="77">
        <v>0.1331</v>
      </c>
      <c r="E9" s="77">
        <v>0.18469999999999998</v>
      </c>
      <c r="F9" s="77">
        <v>0.16949999999999998</v>
      </c>
      <c r="G9" s="77">
        <v>0.13250000000000001</v>
      </c>
    </row>
    <row r="10" spans="1:15" ht="15.75" customHeight="1" x14ac:dyDescent="0.25">
      <c r="B10" s="7" t="s">
        <v>122</v>
      </c>
      <c r="C10" s="78">
        <v>6.1500000000000006E-2</v>
      </c>
      <c r="D10" s="78">
        <v>6.1500000000000006E-2</v>
      </c>
      <c r="E10" s="78">
        <v>7.7100000000000002E-2</v>
      </c>
      <c r="F10" s="78">
        <v>6.3899999999999998E-2</v>
      </c>
      <c r="G10" s="78">
        <v>3.2599999999999997E-2</v>
      </c>
    </row>
    <row r="11" spans="1:15" ht="15.75" customHeight="1" x14ac:dyDescent="0.25">
      <c r="B11" s="7" t="s">
        <v>123</v>
      </c>
      <c r="C11" s="78">
        <v>4.5599999999999995E-2</v>
      </c>
      <c r="D11" s="78">
        <v>4.5599999999999995E-2</v>
      </c>
      <c r="E11" s="78">
        <v>4.4299999999999999E-2</v>
      </c>
      <c r="F11" s="78">
        <v>3.2000000000000001E-2</v>
      </c>
      <c r="G11" s="78">
        <v>1.8200000000000001E-2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0.40700000000000003</v>
      </c>
      <c r="I14" s="80">
        <v>0.40700000000000003</v>
      </c>
      <c r="J14" s="80">
        <v>0.40700000000000003</v>
      </c>
      <c r="K14" s="80">
        <v>0.40700000000000003</v>
      </c>
      <c r="L14" s="80">
        <v>0.38164000000000003</v>
      </c>
      <c r="M14" s="80">
        <v>0.38164000000000003</v>
      </c>
      <c r="N14" s="80">
        <v>0.38164000000000003</v>
      </c>
      <c r="O14" s="80">
        <v>0.38164000000000003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0.29375680461475734</v>
      </c>
      <c r="D15" s="77">
        <f t="shared" si="0"/>
        <v>0.28719493454632355</v>
      </c>
      <c r="E15" s="77">
        <f t="shared" si="0"/>
        <v>0.28719493454632355</v>
      </c>
      <c r="F15" s="77">
        <f t="shared" si="0"/>
        <v>0.20796597159382615</v>
      </c>
      <c r="G15" s="77">
        <f t="shared" si="0"/>
        <v>0.20796597159382615</v>
      </c>
      <c r="H15" s="77">
        <f t="shared" si="0"/>
        <v>0.20420000000000005</v>
      </c>
      <c r="I15" s="77">
        <f t="shared" si="0"/>
        <v>0.20420000000000005</v>
      </c>
      <c r="J15" s="77">
        <f t="shared" si="0"/>
        <v>0.20420000000000005</v>
      </c>
      <c r="K15" s="77">
        <f t="shared" si="0"/>
        <v>0.20420000000000005</v>
      </c>
      <c r="L15" s="77">
        <f t="shared" si="0"/>
        <v>0.19147638329238334</v>
      </c>
      <c r="M15" s="77">
        <f t="shared" si="0"/>
        <v>0.19147638329238334</v>
      </c>
      <c r="N15" s="77">
        <f t="shared" si="0"/>
        <v>0.19147638329238334</v>
      </c>
      <c r="O15" s="77">
        <f t="shared" si="0"/>
        <v>0.19147638329238334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0.78799999999999992</v>
      </c>
      <c r="D2" s="78">
        <v>0.24429999999999999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0.18840000000000001</v>
      </c>
      <c r="D3" s="78">
        <v>0.54899999999999993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2.3700000000000002E-2</v>
      </c>
      <c r="D4" s="78">
        <v>0.20569999999999999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-9.9999999999988987E-5</v>
      </c>
      <c r="D5" s="77">
        <f t="shared" ref="D5:G5" si="0">1-SUM(D2:D4)</f>
        <v>1.0000000000001119E-3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0.44579999999999997</v>
      </c>
      <c r="D2" s="28">
        <v>0.44800000000000001</v>
      </c>
      <c r="E2" s="28">
        <v>0.44769999999999999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7.2899999999999993E-2</v>
      </c>
      <c r="D4" s="28">
        <v>7.2700000000000001E-2</v>
      </c>
      <c r="E4" s="28">
        <v>7.2700000000000001E-2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0.40700000000000003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0.38164000000000003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0.24429999999999999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41.74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2.1800000000000002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13.26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13.26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0.19899999999999998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0.32799999999999996</v>
      </c>
      <c r="C19" s="85">
        <f>(1-food_insecure)*0.95</f>
        <v>0.53294999999999992</v>
      </c>
      <c r="D19" s="86">
        <v>1.68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22.61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5.99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19.16</v>
      </c>
      <c r="E24" s="86" t="s">
        <v>201</v>
      </c>
    </row>
    <row r="25" spans="1:5" ht="15.75" customHeight="1" x14ac:dyDescent="0.25">
      <c r="A25" s="53" t="s">
        <v>87</v>
      </c>
      <c r="B25" s="85">
        <v>0.27300000000000002</v>
      </c>
      <c r="C25" s="85">
        <v>0.95</v>
      </c>
      <c r="D25" s="86">
        <v>19.14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4.34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19.16</v>
      </c>
      <c r="E27" s="86" t="s">
        <v>201</v>
      </c>
    </row>
    <row r="28" spans="1:5" ht="15.75" customHeight="1" x14ac:dyDescent="0.25">
      <c r="A28" s="53" t="s">
        <v>84</v>
      </c>
      <c r="B28" s="85">
        <v>0.434</v>
      </c>
      <c r="C28" s="85">
        <v>0.95</v>
      </c>
      <c r="D28" s="86">
        <v>0.6</v>
      </c>
      <c r="E28" s="86" t="s">
        <v>201</v>
      </c>
    </row>
    <row r="29" spans="1:5" ht="15.75" customHeight="1" x14ac:dyDescent="0.25">
      <c r="A29" s="53" t="s">
        <v>58</v>
      </c>
      <c r="B29" s="85">
        <v>0.32799999999999996</v>
      </c>
      <c r="C29" s="85">
        <v>0.95</v>
      </c>
      <c r="D29" s="86">
        <v>66.430000000000007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224.13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237.58</v>
      </c>
      <c r="E31" s="86" t="s">
        <v>201</v>
      </c>
    </row>
    <row r="32" spans="1:5" ht="15.75" customHeight="1" x14ac:dyDescent="0.25">
      <c r="A32" s="53" t="s">
        <v>28</v>
      </c>
      <c r="B32" s="85">
        <v>0.39399999999999996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0.11900000000000001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0.51800000000000002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1.79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2020-09-23T23:40:38Z</dcterms:modified>
</cp:coreProperties>
</file>