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433EEF0B-4D9E-424E-9171-5A7E65BAA532}" xr6:coauthVersionLast="45" xr6:coauthVersionMax="45" xr10:uidLastSave="{00000000-0000-0000-0000-000000000000}"/>
  <bookViews>
    <workbookView xWindow="1152" yWindow="1152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A29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<sst xmlns="http://schemas.openxmlformats.org/spreadsheetml/2006/main" count="1120" uniqueCount="273">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</sst>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5400403</v>
      </c>
    </row>
    <row r="8" spans="1:3" ht="15" customHeight="1" x14ac:dyDescent="0.25">
      <c r="B8" s="7" t="s">
        <v>106</v>
      </c>
      <c r="C8" s="70">
        <v>0.30099999999999999</v>
      </c>
    </row>
    <row r="9" spans="1:3" ht="15" customHeight="1" x14ac:dyDescent="0.25">
      <c r="B9" s="9" t="s">
        <v>107</v>
      </c>
      <c r="C9" s="71">
        <v>0.53</v>
      </c>
    </row>
    <row r="10" spans="1:3" ht="15" customHeight="1" x14ac:dyDescent="0.25">
      <c r="B10" s="9" t="s">
        <v>105</v>
      </c>
      <c r="C10" s="71">
        <v>0.32603321080000003</v>
      </c>
    </row>
    <row r="11" spans="1:3" ht="15" customHeight="1" x14ac:dyDescent="0.25">
      <c r="B11" s="7" t="s">
        <v>108</v>
      </c>
      <c r="C11" s="70">
        <v>0.61399999999999999</v>
      </c>
    </row>
    <row r="12" spans="1:3" ht="15" customHeight="1" x14ac:dyDescent="0.25">
      <c r="B12" s="7" t="s">
        <v>109</v>
      </c>
      <c r="C12" s="70">
        <v>0.49</v>
      </c>
    </row>
    <row r="13" spans="1:3" ht="15" customHeight="1" x14ac:dyDescent="0.25">
      <c r="B13" s="7" t="s">
        <v>110</v>
      </c>
      <c r="C13" s="70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0.13639999999999999</v>
      </c>
    </row>
    <row r="24" spans="1:3" ht="15" customHeight="1" x14ac:dyDescent="0.25">
      <c r="B24" s="20" t="s">
        <v>102</v>
      </c>
      <c r="C24" s="71">
        <v>0.43979999999999997</v>
      </c>
    </row>
    <row r="25" spans="1:3" ht="15" customHeight="1" x14ac:dyDescent="0.25">
      <c r="B25" s="20" t="s">
        <v>103</v>
      </c>
      <c r="C25" s="71">
        <v>0.34289999999999998</v>
      </c>
    </row>
    <row r="26" spans="1:3" ht="15" customHeight="1" x14ac:dyDescent="0.25">
      <c r="B26" s="20" t="s">
        <v>104</v>
      </c>
      <c r="C26" s="71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0.192</v>
      </c>
    </row>
    <row r="30" spans="1:3" ht="14.25" customHeight="1" x14ac:dyDescent="0.25">
      <c r="B30" s="30" t="s">
        <v>76</v>
      </c>
      <c r="C30" s="73">
        <v>6.9000000000000006E-2</v>
      </c>
    </row>
    <row r="31" spans="1:3" ht="14.25" customHeight="1" x14ac:dyDescent="0.25">
      <c r="B31" s="30" t="s">
        <v>77</v>
      </c>
      <c r="C31" s="73">
        <v>0.122</v>
      </c>
    </row>
    <row r="32" spans="1:3" ht="14.25" customHeight="1" x14ac:dyDescent="0.25">
      <c r="B32" s="30" t="s">
        <v>78</v>
      </c>
      <c r="C32" s="73">
        <v>0.6169999999850988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29.1</v>
      </c>
    </row>
    <row r="38" spans="1:5" ht="15" customHeight="1" x14ac:dyDescent="0.25">
      <c r="B38" s="16" t="s">
        <v>91</v>
      </c>
      <c r="C38" s="75">
        <v>53.8</v>
      </c>
      <c r="D38" s="17"/>
      <c r="E38" s="18"/>
    </row>
    <row r="39" spans="1:5" ht="15" customHeight="1" x14ac:dyDescent="0.25">
      <c r="B39" s="16" t="s">
        <v>90</v>
      </c>
      <c r="C39" s="75">
        <v>81.099999999999994</v>
      </c>
      <c r="D39" s="17"/>
      <c r="E39" s="17"/>
    </row>
    <row r="40" spans="1:5" ht="15" customHeight="1" x14ac:dyDescent="0.25">
      <c r="B40" s="16" t="s">
        <v>171</v>
      </c>
      <c r="C40" s="75">
        <v>4.7699999999999996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0.02</v>
      </c>
      <c r="D45" s="17"/>
    </row>
    <row r="46" spans="1:5" ht="15.75" customHeight="1" x14ac:dyDescent="0.25">
      <c r="B46" s="16" t="s">
        <v>11</v>
      </c>
      <c r="C46" s="71">
        <v>0.1045</v>
      </c>
      <c r="D46" s="17"/>
    </row>
    <row r="47" spans="1:5" ht="15.75" customHeight="1" x14ac:dyDescent="0.25">
      <c r="B47" s="16" t="s">
        <v>12</v>
      </c>
      <c r="C47" s="71">
        <v>0.23579999999999998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4.3856911821374993</v>
      </c>
      <c r="D51" s="17"/>
    </row>
    <row r="52" spans="1:4" ht="15" customHeight="1" x14ac:dyDescent="0.25">
      <c r="B52" s="16" t="s">
        <v>125</v>
      </c>
      <c r="C52" s="76">
        <v>4.0117714011899999</v>
      </c>
    </row>
    <row r="53" spans="1:4" ht="15.75" customHeight="1" x14ac:dyDescent="0.25">
      <c r="B53" s="16" t="s">
        <v>126</v>
      </c>
      <c r="C53" s="76">
        <v>4.0117714011899999</v>
      </c>
    </row>
    <row r="54" spans="1:4" ht="15.75" customHeight="1" x14ac:dyDescent="0.25">
      <c r="B54" s="16" t="s">
        <v>127</v>
      </c>
      <c r="C54" s="76">
        <v>2.6314201289699999</v>
      </c>
    </row>
    <row r="55" spans="1:4" ht="15.75" customHeight="1" x14ac:dyDescent="0.25">
      <c r="B55" s="16" t="s">
        <v>128</v>
      </c>
      <c r="C55" s="76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0.48007046730486108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8.8054137600000026E-2</v>
      </c>
      <c r="C3" s="26">
        <f>frac_mam_1_5months * 2.6</f>
        <v>8.8054137600000026E-2</v>
      </c>
      <c r="D3" s="26">
        <f>frac_mam_6_11months * 2.6</f>
        <v>0.16953810640000003</v>
      </c>
      <c r="E3" s="26">
        <f>frac_mam_12_23months * 2.6</f>
        <v>0.134650087</v>
      </c>
      <c r="F3" s="26">
        <f>frac_mam_24_59months * 2.6</f>
        <v>7.9018436553333349E-2</v>
      </c>
    </row>
    <row r="4" spans="1:6" ht="15.75" customHeight="1" x14ac:dyDescent="0.25">
      <c r="A4" s="3" t="s">
        <v>66</v>
      </c>
      <c r="B4" s="26">
        <f>frac_sam_1month * 2.6</f>
        <v>3.3940251799999994E-2</v>
      </c>
      <c r="C4" s="26">
        <f>frac_sam_1_5months * 2.6</f>
        <v>3.3940251799999994E-2</v>
      </c>
      <c r="D4" s="26">
        <f>frac_sam_6_11months * 2.6</f>
        <v>7.0884431799999995E-2</v>
      </c>
      <c r="E4" s="26">
        <f>frac_sam_12_23months * 2.6</f>
        <v>3.3484971000000002E-2</v>
      </c>
      <c r="F4" s="26">
        <f>frac_sam_24_59months * 2.6</f>
        <v>1.6288532779999997E-2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0.30099999999999999</v>
      </c>
      <c r="E2" s="91">
        <f>food_insecure</f>
        <v>0.30099999999999999</v>
      </c>
      <c r="F2" s="91">
        <f>food_insecure</f>
        <v>0.30099999999999999</v>
      </c>
      <c r="G2" s="91">
        <f>food_insecure</f>
        <v>0.30099999999999999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0.30099999999999999</v>
      </c>
      <c r="F5" s="91">
        <f>food_insecure</f>
        <v>0.30099999999999999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4.3856911821374993</v>
      </c>
      <c r="D7" s="91">
        <f>diarrhoea_1_5mo</f>
        <v>4.0117714011899999</v>
      </c>
      <c r="E7" s="91">
        <f>diarrhoea_6_11mo</f>
        <v>4.0117714011899999</v>
      </c>
      <c r="F7" s="91">
        <f>diarrhoea_12_23mo</f>
        <v>2.6314201289699999</v>
      </c>
      <c r="G7" s="91">
        <f>diarrhoea_24_59mo</f>
        <v>2.6314201289699999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0.30099999999999999</v>
      </c>
      <c r="F8" s="91">
        <f>food_insecure</f>
        <v>0.30099999999999999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4.3856911821374993</v>
      </c>
      <c r="D12" s="91">
        <f>diarrhoea_1_5mo</f>
        <v>4.0117714011899999</v>
      </c>
      <c r="E12" s="91">
        <f>diarrhoea_6_11mo</f>
        <v>4.0117714011899999</v>
      </c>
      <c r="F12" s="91">
        <f>diarrhoea_12_23mo</f>
        <v>2.6314201289699999</v>
      </c>
      <c r="G12" s="91">
        <f>diarrhoea_24_59mo</f>
        <v>2.6314201289699999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0.30099999999999999</v>
      </c>
      <c r="I15" s="91">
        <f>food_insecure</f>
        <v>0.30099999999999999</v>
      </c>
      <c r="J15" s="91">
        <f>food_insecure</f>
        <v>0.30099999999999999</v>
      </c>
      <c r="K15" s="91">
        <f>food_insecure</f>
        <v>0.30099999999999999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0.61399999999999999</v>
      </c>
      <c r="I18" s="91">
        <f>frac_PW_health_facility</f>
        <v>0.61399999999999999</v>
      </c>
      <c r="J18" s="91">
        <f>frac_PW_health_facility</f>
        <v>0.61399999999999999</v>
      </c>
      <c r="K18" s="91">
        <f>frac_PW_health_facility</f>
        <v>0.61399999999999999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0.53</v>
      </c>
      <c r="I19" s="91">
        <f>frac_malaria_risk</f>
        <v>0.53</v>
      </c>
      <c r="J19" s="91">
        <f>frac_malaria_risk</f>
        <v>0.53</v>
      </c>
      <c r="K19" s="91">
        <f>frac_malaria_risk</f>
        <v>0.53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0.75800000000000001</v>
      </c>
      <c r="M24" s="91">
        <f>famplan_unmet_need</f>
        <v>0.75800000000000001</v>
      </c>
      <c r="N24" s="91">
        <f>famplan_unmet_need</f>
        <v>0.75800000000000001</v>
      </c>
      <c r="O24" s="91">
        <f>famplan_unmet_need</f>
        <v>0.75800000000000001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0.37284516745333196</v>
      </c>
      <c r="M25" s="91">
        <f>(1-food_insecure)*(0.49)+food_insecure*(0.7)</f>
        <v>0.55320999999999998</v>
      </c>
      <c r="N25" s="91">
        <f>(1-food_insecure)*(0.49)+food_insecure*(0.7)</f>
        <v>0.55320999999999998</v>
      </c>
      <c r="O25" s="91">
        <f>(1-food_insecure)*(0.49)+food_insecure*(0.7)</f>
        <v>0.55320999999999998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0.15979078605142799</v>
      </c>
      <c r="M26" s="91">
        <f>(1-food_insecure)*(0.21)+food_insecure*(0.3)</f>
        <v>0.23709</v>
      </c>
      <c r="N26" s="91">
        <f>(1-food_insecure)*(0.21)+food_insecure*(0.3)</f>
        <v>0.23709</v>
      </c>
      <c r="O26" s="91">
        <f>(1-food_insecure)*(0.21)+food_insecure*(0.3)</f>
        <v>0.23709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0.14133083569524002</v>
      </c>
      <c r="M27" s="91">
        <f>(1-food_insecure)*(0.3)</f>
        <v>0.20970000000000003</v>
      </c>
      <c r="N27" s="91">
        <f>(1-food_insecure)*(0.3)</f>
        <v>0.20970000000000003</v>
      </c>
      <c r="O27" s="91">
        <f>(1-food_insecure)*(0.3)</f>
        <v>0.20970000000000003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0.32603321080000003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0.53</v>
      </c>
      <c r="D34" s="91">
        <f t="shared" si="3"/>
        <v>0.53</v>
      </c>
      <c r="E34" s="91">
        <f t="shared" si="3"/>
        <v>0.53</v>
      </c>
      <c r="F34" s="91">
        <f t="shared" si="3"/>
        <v>0.53</v>
      </c>
      <c r="G34" s="91">
        <f t="shared" si="3"/>
        <v>0.53</v>
      </c>
      <c r="H34" s="91">
        <f t="shared" si="3"/>
        <v>0.53</v>
      </c>
      <c r="I34" s="91">
        <f t="shared" si="3"/>
        <v>0.53</v>
      </c>
      <c r="J34" s="91">
        <f t="shared" si="3"/>
        <v>0.53</v>
      </c>
      <c r="K34" s="91">
        <f t="shared" si="3"/>
        <v>0.53</v>
      </c>
      <c r="L34" s="91">
        <f t="shared" si="3"/>
        <v>0.53</v>
      </c>
      <c r="M34" s="91">
        <f t="shared" si="3"/>
        <v>0.53</v>
      </c>
      <c r="N34" s="91">
        <f t="shared" si="3"/>
        <v>0.53</v>
      </c>
      <c r="O34" s="91">
        <f t="shared" si="3"/>
        <v>0.53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1315016.7930000001</v>
      </c>
      <c r="C2" s="78">
        <v>1798000</v>
      </c>
      <c r="D2" s="78">
        <v>2683000</v>
      </c>
      <c r="E2" s="78">
        <v>1868000</v>
      </c>
      <c r="F2" s="78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1553936.0081961693</v>
      </c>
      <c r="I2" s="22">
        <f>G2-H2</f>
        <v>6047063.9918038305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1345246.0812000001</v>
      </c>
      <c r="C3" s="78">
        <v>1870000</v>
      </c>
      <c r="D3" s="78">
        <v>2778000</v>
      </c>
      <c r="E3" s="78">
        <v>1932000</v>
      </c>
      <c r="F3" s="78">
        <v>1301000</v>
      </c>
      <c r="G3" s="22">
        <f t="shared" si="0"/>
        <v>7881000</v>
      </c>
      <c r="H3" s="22">
        <f t="shared" si="1"/>
        <v>1589657.5135687015</v>
      </c>
      <c r="I3" s="22">
        <f t="shared" ref="I3:I15" si="3">G3-H3</f>
        <v>6291342.4864312988</v>
      </c>
    </row>
    <row r="4" spans="1:9" ht="15.75" customHeight="1" x14ac:dyDescent="0.25">
      <c r="A4" s="7">
        <f t="shared" si="2"/>
        <v>2022</v>
      </c>
      <c r="B4" s="77">
        <v>1375749.1528</v>
      </c>
      <c r="C4" s="78">
        <v>1946000</v>
      </c>
      <c r="D4" s="78">
        <v>2878000</v>
      </c>
      <c r="E4" s="78">
        <v>2000000</v>
      </c>
      <c r="F4" s="78">
        <v>1351000</v>
      </c>
      <c r="G4" s="22">
        <f t="shared" si="0"/>
        <v>8175000</v>
      </c>
      <c r="H4" s="22">
        <f t="shared" si="1"/>
        <v>1625702.5447592849</v>
      </c>
      <c r="I4" s="22">
        <f t="shared" si="3"/>
        <v>6549297.4552407153</v>
      </c>
    </row>
    <row r="5" spans="1:9" ht="15.75" customHeight="1" x14ac:dyDescent="0.25">
      <c r="A5" s="7">
        <f t="shared" si="2"/>
        <v>2023</v>
      </c>
      <c r="B5" s="77">
        <v>1406496.1025999999</v>
      </c>
      <c r="C5" s="78">
        <v>2023000</v>
      </c>
      <c r="D5" s="78">
        <v>2985000</v>
      </c>
      <c r="E5" s="78">
        <v>2069000</v>
      </c>
      <c r="F5" s="78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7">
        <f t="shared" si="2"/>
        <v>2024</v>
      </c>
      <c r="B6" s="77">
        <v>1437457.0254000002</v>
      </c>
      <c r="C6" s="78">
        <v>2098000</v>
      </c>
      <c r="D6" s="78">
        <v>3100000</v>
      </c>
      <c r="E6" s="78">
        <v>2141000</v>
      </c>
      <c r="F6" s="78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7">
        <f t="shared" si="2"/>
        <v>2025</v>
      </c>
      <c r="B7" s="77">
        <v>1468563.8030000001</v>
      </c>
      <c r="C7" s="78">
        <v>2169000</v>
      </c>
      <c r="D7" s="78">
        <v>3223000</v>
      </c>
      <c r="E7" s="78">
        <v>2214000</v>
      </c>
      <c r="F7" s="78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7">
        <f t="shared" si="2"/>
        <v>2026</v>
      </c>
      <c r="B8" s="77">
        <v>1500560.8662</v>
      </c>
      <c r="C8" s="78">
        <v>2234000</v>
      </c>
      <c r="D8" s="78">
        <v>3351000</v>
      </c>
      <c r="E8" s="78">
        <v>2287000</v>
      </c>
      <c r="F8" s="78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7">
        <f t="shared" si="2"/>
        <v>2027</v>
      </c>
      <c r="B9" s="77">
        <v>1532725.4476000001</v>
      </c>
      <c r="C9" s="78">
        <v>2295000</v>
      </c>
      <c r="D9" s="78">
        <v>3487000</v>
      </c>
      <c r="E9" s="78">
        <v>2362000</v>
      </c>
      <c r="F9" s="78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7">
        <f t="shared" si="2"/>
        <v>2028</v>
      </c>
      <c r="B10" s="77">
        <v>1565029.0676000004</v>
      </c>
      <c r="C10" s="78">
        <v>2354000</v>
      </c>
      <c r="D10" s="78">
        <v>3627000</v>
      </c>
      <c r="E10" s="78">
        <v>2440000</v>
      </c>
      <c r="F10" s="78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7">
        <f t="shared" si="2"/>
        <v>2029</v>
      </c>
      <c r="B11" s="77">
        <v>1597480.0532000004</v>
      </c>
      <c r="C11" s="78">
        <v>2412000</v>
      </c>
      <c r="D11" s="78">
        <v>3769000</v>
      </c>
      <c r="E11" s="78">
        <v>2522000</v>
      </c>
      <c r="F11" s="78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7">
        <f t="shared" si="2"/>
        <v>2030</v>
      </c>
      <c r="B12" s="77">
        <v>1629975.96</v>
      </c>
      <c r="C12" s="78">
        <v>2473000</v>
      </c>
      <c r="D12" s="78">
        <v>3909000</v>
      </c>
      <c r="E12" s="78">
        <v>2612000</v>
      </c>
      <c r="F12" s="78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7" t="str">
        <f t="shared" si="2"/>
        <v/>
      </c>
      <c r="B13" s="77">
        <v>1727000</v>
      </c>
      <c r="C13" s="78">
        <v>2593000</v>
      </c>
      <c r="D13" s="78">
        <v>1805000</v>
      </c>
      <c r="E13" s="78">
        <v>1202000</v>
      </c>
      <c r="F13" s="78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7.5867285750000013E-2</v>
      </c>
    </row>
    <row r="4" spans="1:8" ht="15.75" customHeight="1" x14ac:dyDescent="0.25">
      <c r="B4" s="24" t="s">
        <v>7</v>
      </c>
      <c r="C4" s="79">
        <v>0.15456050571613303</v>
      </c>
    </row>
    <row r="5" spans="1:8" ht="15.75" customHeight="1" x14ac:dyDescent="0.25">
      <c r="B5" s="24" t="s">
        <v>8</v>
      </c>
      <c r="C5" s="79">
        <v>0.1053488686797991</v>
      </c>
    </row>
    <row r="6" spans="1:8" ht="15.75" customHeight="1" x14ac:dyDescent="0.25">
      <c r="B6" s="24" t="s">
        <v>10</v>
      </c>
      <c r="C6" s="79">
        <v>9.5647198690717E-2</v>
      </c>
    </row>
    <row r="7" spans="1:8" ht="15.75" customHeight="1" x14ac:dyDescent="0.25">
      <c r="B7" s="24" t="s">
        <v>13</v>
      </c>
      <c r="C7" s="79">
        <v>0.14260634706635894</v>
      </c>
    </row>
    <row r="8" spans="1:8" ht="15.75" customHeight="1" x14ac:dyDescent="0.25">
      <c r="B8" s="24" t="s">
        <v>14</v>
      </c>
      <c r="C8" s="79">
        <v>7.2336785703171307E-3</v>
      </c>
    </row>
    <row r="9" spans="1:8" ht="15.75" customHeight="1" x14ac:dyDescent="0.25">
      <c r="B9" s="24" t="s">
        <v>27</v>
      </c>
      <c r="C9" s="79">
        <v>9.2853517509966038E-2</v>
      </c>
    </row>
    <row r="10" spans="1:8" ht="15.75" customHeight="1" x14ac:dyDescent="0.25">
      <c r="B10" s="24" t="s">
        <v>15</v>
      </c>
      <c r="C10" s="79">
        <v>0.32588259801670882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0.249371021414694</v>
      </c>
      <c r="D14" s="79">
        <v>0.249371021414694</v>
      </c>
      <c r="E14" s="79">
        <v>0.191809401022976</v>
      </c>
      <c r="F14" s="79">
        <v>0.191809401022976</v>
      </c>
    </row>
    <row r="15" spans="1:8" ht="15.75" customHeight="1" x14ac:dyDescent="0.25">
      <c r="B15" s="24" t="s">
        <v>16</v>
      </c>
      <c r="C15" s="79">
        <v>0.17862789142646501</v>
      </c>
      <c r="D15" s="79">
        <v>0.17862789142646501</v>
      </c>
      <c r="E15" s="79">
        <v>0.11090065625011</v>
      </c>
      <c r="F15" s="79">
        <v>0.11090065625011</v>
      </c>
    </row>
    <row r="16" spans="1:8" ht="15.75" customHeight="1" x14ac:dyDescent="0.25">
      <c r="B16" s="24" t="s">
        <v>17</v>
      </c>
      <c r="C16" s="79">
        <v>4.1487018521691892E-2</v>
      </c>
      <c r="D16" s="79">
        <v>4.1487018521691892E-2</v>
      </c>
      <c r="E16" s="79">
        <v>2.9223424962709899E-2</v>
      </c>
      <c r="F16" s="79">
        <v>2.9223424962709899E-2</v>
      </c>
    </row>
    <row r="17" spans="1:8" ht="15.75" customHeight="1" x14ac:dyDescent="0.25">
      <c r="B17" s="24" t="s">
        <v>18</v>
      </c>
      <c r="C17" s="79">
        <v>2.68081682491461E-2</v>
      </c>
      <c r="D17" s="79">
        <v>2.68081682491461E-2</v>
      </c>
      <c r="E17" s="79">
        <v>7.1679612300418902E-2</v>
      </c>
      <c r="F17" s="79">
        <v>7.1679612300418902E-2</v>
      </c>
    </row>
    <row r="18" spans="1:8" ht="15.75" customHeight="1" x14ac:dyDescent="0.25">
      <c r="B18" s="24" t="s">
        <v>19</v>
      </c>
      <c r="C18" s="79">
        <v>7.8026625913369202E-2</v>
      </c>
      <c r="D18" s="79">
        <v>7.8026625913369202E-2</v>
      </c>
      <c r="E18" s="79">
        <v>0.11669356403665301</v>
      </c>
      <c r="F18" s="79">
        <v>0.11669356403665301</v>
      </c>
    </row>
    <row r="19" spans="1:8" ht="15.75" customHeight="1" x14ac:dyDescent="0.25">
      <c r="B19" s="24" t="s">
        <v>20</v>
      </c>
      <c r="C19" s="79">
        <v>2.1343527435068198E-2</v>
      </c>
      <c r="D19" s="79">
        <v>2.1343527435068198E-2</v>
      </c>
      <c r="E19" s="79">
        <v>2.4227360359587401E-2</v>
      </c>
      <c r="F19" s="79">
        <v>2.4227360359587401E-2</v>
      </c>
    </row>
    <row r="20" spans="1:8" ht="15.75" customHeight="1" x14ac:dyDescent="0.25">
      <c r="B20" s="24" t="s">
        <v>21</v>
      </c>
      <c r="C20" s="79">
        <v>4.4561073568959497E-2</v>
      </c>
      <c r="D20" s="79">
        <v>4.4561073568959497E-2</v>
      </c>
      <c r="E20" s="79">
        <v>2.31101500042603E-2</v>
      </c>
      <c r="F20" s="79">
        <v>2.31101500042603E-2</v>
      </c>
    </row>
    <row r="21" spans="1:8" ht="15.75" customHeight="1" x14ac:dyDescent="0.25">
      <c r="B21" s="24" t="s">
        <v>22</v>
      </c>
      <c r="C21" s="79">
        <v>3.4285347879008103E-2</v>
      </c>
      <c r="D21" s="79">
        <v>3.4285347879008103E-2</v>
      </c>
      <c r="E21" s="79">
        <v>0.14213310296252599</v>
      </c>
      <c r="F21" s="79">
        <v>0.14213310296252599</v>
      </c>
    </row>
    <row r="22" spans="1:8" ht="15.75" customHeight="1" x14ac:dyDescent="0.25">
      <c r="B22" s="24" t="s">
        <v>23</v>
      </c>
      <c r="C22" s="79">
        <v>0.32548932559159816</v>
      </c>
      <c r="D22" s="79">
        <v>0.32548932559159816</v>
      </c>
      <c r="E22" s="79">
        <v>0.29022272810075844</v>
      </c>
      <c r="F22" s="79">
        <v>0.29022272810075844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8.6999999999999994E-2</v>
      </c>
    </row>
    <row r="27" spans="1:8" ht="15.75" customHeight="1" x14ac:dyDescent="0.25">
      <c r="B27" s="24" t="s">
        <v>39</v>
      </c>
      <c r="C27" s="79">
        <v>8.3999999999999995E-3</v>
      </c>
    </row>
    <row r="28" spans="1:8" ht="15.75" customHeight="1" x14ac:dyDescent="0.25">
      <c r="B28" s="24" t="s">
        <v>40</v>
      </c>
      <c r="C28" s="79">
        <v>0.15640000000000001</v>
      </c>
    </row>
    <row r="29" spans="1:8" ht="15.75" customHeight="1" x14ac:dyDescent="0.25">
      <c r="B29" s="24" t="s">
        <v>41</v>
      </c>
      <c r="C29" s="79">
        <v>0.16850000000000001</v>
      </c>
    </row>
    <row r="30" spans="1:8" ht="15.75" customHeight="1" x14ac:dyDescent="0.25">
      <c r="B30" s="24" t="s">
        <v>42</v>
      </c>
      <c r="C30" s="79">
        <v>0.10550000000000001</v>
      </c>
    </row>
    <row r="31" spans="1:8" ht="15.75" customHeight="1" x14ac:dyDescent="0.25">
      <c r="B31" s="24" t="s">
        <v>43</v>
      </c>
      <c r="C31" s="79">
        <v>0.1094</v>
      </c>
    </row>
    <row r="32" spans="1:8" ht="15.75" customHeight="1" x14ac:dyDescent="0.25">
      <c r="B32" s="24" t="s">
        <v>44</v>
      </c>
      <c r="C32" s="79">
        <v>1.8600000000000002E-2</v>
      </c>
    </row>
    <row r="33" spans="2:3" ht="15.75" customHeight="1" x14ac:dyDescent="0.25">
      <c r="B33" s="24" t="s">
        <v>45</v>
      </c>
      <c r="C33" s="79">
        <v>8.3800000000000013E-2</v>
      </c>
    </row>
    <row r="34" spans="2:3" ht="15.75" customHeight="1" x14ac:dyDescent="0.25">
      <c r="B34" s="24" t="s">
        <v>46</v>
      </c>
      <c r="C34" s="79">
        <v>0.26240000000223518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0.53066510944444445</v>
      </c>
      <c r="D2" s="80">
        <v>0.53066510944444445</v>
      </c>
      <c r="E2" s="80">
        <v>0.4576064938082901</v>
      </c>
      <c r="F2" s="80">
        <v>0.2605352768382353</v>
      </c>
      <c r="G2" s="80">
        <v>0.29470143707979629</v>
      </c>
    </row>
    <row r="3" spans="1:15" ht="15.75" customHeight="1" x14ac:dyDescent="0.25">
      <c r="A3" s="5"/>
      <c r="B3" s="11" t="s">
        <v>118</v>
      </c>
      <c r="C3" s="80">
        <v>0.27882404055555549</v>
      </c>
      <c r="D3" s="80">
        <v>0.27882404055555549</v>
      </c>
      <c r="E3" s="80">
        <v>0.30540044619170981</v>
      </c>
      <c r="F3" s="80">
        <v>0.2888104231617647</v>
      </c>
      <c r="G3" s="80">
        <v>0.29570382292020375</v>
      </c>
    </row>
    <row r="4" spans="1:15" ht="15.75" customHeight="1" x14ac:dyDescent="0.25">
      <c r="A4" s="5"/>
      <c r="B4" s="11" t="s">
        <v>116</v>
      </c>
      <c r="C4" s="81">
        <v>0.11129844394736843</v>
      </c>
      <c r="D4" s="81">
        <v>0.11129844394736843</v>
      </c>
      <c r="E4" s="81">
        <v>0.14849565151898736</v>
      </c>
      <c r="F4" s="81">
        <v>0.25985909470782798</v>
      </c>
      <c r="G4" s="81">
        <v>0.24629008369406019</v>
      </c>
    </row>
    <row r="5" spans="1:15" ht="15.75" customHeight="1" x14ac:dyDescent="0.25">
      <c r="A5" s="5"/>
      <c r="B5" s="11" t="s">
        <v>119</v>
      </c>
      <c r="C5" s="81">
        <v>7.9212406052631579E-2</v>
      </c>
      <c r="D5" s="81">
        <v>7.9212406052631579E-2</v>
      </c>
      <c r="E5" s="81">
        <v>8.849740848101266E-2</v>
      </c>
      <c r="F5" s="81">
        <v>0.19079520529217203</v>
      </c>
      <c r="G5" s="81">
        <v>0.16330465630593974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0.85627419005026184</v>
      </c>
      <c r="D8" s="80">
        <v>0.85627419005026184</v>
      </c>
      <c r="E8" s="80">
        <v>0.69369810504756635</v>
      </c>
      <c r="F8" s="80">
        <v>0.7268126321007502</v>
      </c>
      <c r="G8" s="80">
        <v>0.81729139949463481</v>
      </c>
    </row>
    <row r="9" spans="1:15" ht="15.75" customHeight="1" x14ac:dyDescent="0.25">
      <c r="B9" s="7" t="s">
        <v>121</v>
      </c>
      <c r="C9" s="80">
        <v>9.6804890949738223E-2</v>
      </c>
      <c r="D9" s="80">
        <v>9.6804890949738223E-2</v>
      </c>
      <c r="E9" s="80">
        <v>0.21383168795243362</v>
      </c>
      <c r="F9" s="80">
        <v>0.20852003789924972</v>
      </c>
      <c r="G9" s="80">
        <v>0.1460520738386985</v>
      </c>
    </row>
    <row r="10" spans="1:15" ht="15.75" customHeight="1" x14ac:dyDescent="0.25">
      <c r="B10" s="7" t="s">
        <v>122</v>
      </c>
      <c r="C10" s="81">
        <v>3.3866976000000007E-2</v>
      </c>
      <c r="D10" s="81">
        <v>3.3866976000000007E-2</v>
      </c>
      <c r="E10" s="81">
        <v>6.5206964000000006E-2</v>
      </c>
      <c r="F10" s="81">
        <v>5.1788495000000004E-2</v>
      </c>
      <c r="G10" s="81">
        <v>3.039170636666667E-2</v>
      </c>
    </row>
    <row r="11" spans="1:15" ht="15.75" customHeight="1" x14ac:dyDescent="0.25">
      <c r="B11" s="7" t="s">
        <v>123</v>
      </c>
      <c r="C11" s="81">
        <v>1.3053942999999998E-2</v>
      </c>
      <c r="D11" s="81">
        <v>1.3053942999999998E-2</v>
      </c>
      <c r="E11" s="81">
        <v>2.7263243E-2</v>
      </c>
      <c r="F11" s="81">
        <v>1.2878835E-2</v>
      </c>
      <c r="G11" s="81">
        <v>6.2648202999999987E-3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0.88816795225000011</v>
      </c>
      <c r="D14" s="82">
        <v>0.87417386896000016</v>
      </c>
      <c r="E14" s="82">
        <v>0.87417386896000016</v>
      </c>
      <c r="F14" s="82">
        <v>0.79899999682300005</v>
      </c>
      <c r="G14" s="82">
        <v>0.79899999682300005</v>
      </c>
      <c r="H14" s="83">
        <v>0.06</v>
      </c>
      <c r="I14" s="83">
        <v>0.50800000000000001</v>
      </c>
      <c r="J14" s="83">
        <v>0.50800000000000001</v>
      </c>
      <c r="K14" s="83">
        <v>0.50800000000000001</v>
      </c>
      <c r="L14" s="83">
        <v>0.47437720210700002</v>
      </c>
      <c r="M14" s="83">
        <v>0.41107606329600005</v>
      </c>
      <c r="N14" s="83">
        <v>0.38927741215049999</v>
      </c>
      <c r="O14" s="83">
        <v>0.36559167538949999</v>
      </c>
    </row>
    <row r="15" spans="1:15" ht="15.75" customHeight="1" x14ac:dyDescent="0.25">
      <c r="B15" s="16" t="s">
        <v>68</v>
      </c>
      <c r="C15" s="80">
        <f>iron_deficiency_anaemia*C14</f>
        <v>0.42638320388185907</v>
      </c>
      <c r="D15" s="80">
        <f t="shared" ref="D15:O15" si="0">iron_deficiency_anaemia*D14</f>
        <v>0.41966505777732566</v>
      </c>
      <c r="E15" s="80">
        <f t="shared" si="0"/>
        <v>0.41966505777732566</v>
      </c>
      <c r="F15" s="80">
        <f t="shared" si="0"/>
        <v>0.38357630185140013</v>
      </c>
      <c r="G15" s="80">
        <f t="shared" si="0"/>
        <v>0.38357630185140013</v>
      </c>
      <c r="H15" s="80">
        <f t="shared" si="0"/>
        <v>2.8804228038291663E-2</v>
      </c>
      <c r="I15" s="80">
        <f t="shared" si="0"/>
        <v>0.24387579739086943</v>
      </c>
      <c r="J15" s="80">
        <f t="shared" si="0"/>
        <v>0.24387579739086943</v>
      </c>
      <c r="K15" s="80">
        <f t="shared" si="0"/>
        <v>0.24387579739086943</v>
      </c>
      <c r="L15" s="80">
        <f t="shared" si="0"/>
        <v>0.22773448509428004</v>
      </c>
      <c r="M15" s="80">
        <f t="shared" si="0"/>
        <v>0.19734547780435341</v>
      </c>
      <c r="N15" s="80">
        <f t="shared" si="0"/>
        <v>0.18688058916231753</v>
      </c>
      <c r="O15" s="80">
        <f t="shared" si="0"/>
        <v>0.17550976644700433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0.375</v>
      </c>
      <c r="D2" s="81">
        <v>0.375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0.20899999999999999</v>
      </c>
      <c r="D3" s="81">
        <v>0.27300000000000002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0.26100000000000001</v>
      </c>
      <c r="D4" s="81">
        <v>0.26100000000000001</v>
      </c>
      <c r="E4" s="81">
        <v>0.63600000000000001</v>
      </c>
      <c r="F4" s="81">
        <v>0.81950000000000012</v>
      </c>
      <c r="G4" s="81">
        <v>0</v>
      </c>
    </row>
    <row r="5" spans="1:7" x14ac:dyDescent="0.25">
      <c r="B5" s="43" t="s">
        <v>169</v>
      </c>
      <c r="C5" s="80">
        <f>1-SUM(C2:C4)</f>
        <v>0.15500000000000003</v>
      </c>
      <c r="D5" s="80">
        <f>1-SUM(D2:D4)</f>
        <v>9.099999999999997E-2</v>
      </c>
      <c r="E5" s="80">
        <f>1-SUM(E2:E4)</f>
        <v>0.36399999999999999</v>
      </c>
      <c r="F5" s="80">
        <f>1-SUM(F2:F4)</f>
        <v>0.18049999999999988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0.40268999999999999</v>
      </c>
      <c r="D2" s="143">
        <v>0.39485999999999999</v>
      </c>
      <c r="E2" s="143">
        <v>0.38738999999999996</v>
      </c>
      <c r="F2" s="143">
        <v>0.38000999999999996</v>
      </c>
      <c r="G2" s="143">
        <v>0.37273000000000001</v>
      </c>
      <c r="H2" s="143">
        <v>0.36556</v>
      </c>
      <c r="I2" s="143">
        <v>0.35850000000000004</v>
      </c>
      <c r="J2" s="143">
        <v>0.35155999999999998</v>
      </c>
      <c r="K2" s="143">
        <v>0.34475</v>
      </c>
      <c r="L2" s="143">
        <v>0.33805000000000002</v>
      </c>
      <c r="M2" s="143">
        <v>0.33149999999999996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4.8659999999999995E-2</v>
      </c>
      <c r="D4" s="143">
        <v>4.7599999999999996E-2</v>
      </c>
      <c r="E4" s="143">
        <v>4.6470000000000004E-2</v>
      </c>
      <c r="F4" s="143">
        <v>4.5370000000000001E-2</v>
      </c>
      <c r="G4" s="143">
        <v>4.4310000000000002E-2</v>
      </c>
      <c r="H4" s="143">
        <v>4.3259999999999993E-2</v>
      </c>
      <c r="I4" s="143">
        <v>4.2249999999999996E-2</v>
      </c>
      <c r="J4" s="143">
        <v>4.1260000000000005E-2</v>
      </c>
      <c r="K4" s="143">
        <v>4.0309999999999999E-2</v>
      </c>
      <c r="L4" s="143">
        <v>3.9379999999999998E-2</v>
      </c>
      <c r="M4" s="143">
        <v>3.848E-2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0.06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0.47437720210700002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0.375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0.81950000000000012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54.841000000000001</v>
      </c>
      <c r="D13" s="142">
        <v>51.875</v>
      </c>
      <c r="E13" s="142">
        <v>49.209000000000003</v>
      </c>
      <c r="F13" s="142">
        <v>46.674999999999997</v>
      </c>
      <c r="G13" s="142">
        <v>44.384</v>
      </c>
      <c r="H13" s="142">
        <v>42.226999999999997</v>
      </c>
      <c r="I13" s="142">
        <v>40.18</v>
      </c>
      <c r="J13" s="142">
        <v>39.127000000000002</v>
      </c>
      <c r="K13" s="142">
        <v>36.512</v>
      </c>
      <c r="L13" s="142">
        <v>35.194000000000003</v>
      </c>
      <c r="M13" s="142">
        <v>33.789000000000001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4.7699999999999996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52.701339651165995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39.760707816552035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330.87002329849236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0.7053458748770679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1.3601735310339298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1.3601735310339298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1.3601735310339298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1.3601735310339298</v>
      </c>
      <c r="E13" s="86" t="s">
        <v>202</v>
      </c>
    </row>
    <row r="14" spans="1:5" ht="15.75" customHeight="1" x14ac:dyDescent="0.25">
      <c r="A14" s="11" t="s">
        <v>187</v>
      </c>
      <c r="B14" s="85">
        <v>0.32100000000000001</v>
      </c>
      <c r="C14" s="85">
        <v>0.95</v>
      </c>
      <c r="D14" s="149">
        <v>12.893007260347947</v>
      </c>
      <c r="E14" s="86" t="s">
        <v>202</v>
      </c>
    </row>
    <row r="15" spans="1:5" ht="15.75" customHeight="1" x14ac:dyDescent="0.25">
      <c r="A15" s="11" t="s">
        <v>209</v>
      </c>
      <c r="B15" s="85">
        <v>0.32100000000000001</v>
      </c>
      <c r="C15" s="85">
        <v>0.95</v>
      </c>
      <c r="D15" s="149">
        <v>12.893007260347947</v>
      </c>
      <c r="E15" s="86" t="s">
        <v>202</v>
      </c>
    </row>
    <row r="16" spans="1:5" ht="15.75" customHeight="1" x14ac:dyDescent="0.25">
      <c r="A16" s="52" t="s">
        <v>57</v>
      </c>
      <c r="B16" s="85">
        <v>0.38400000000000001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0.59976585339175292</v>
      </c>
      <c r="E17" s="86" t="s">
        <v>202</v>
      </c>
    </row>
    <row r="18" spans="1:5" ht="16.05" customHeight="1" x14ac:dyDescent="0.25">
      <c r="A18" s="52" t="s">
        <v>173</v>
      </c>
      <c r="B18" s="85">
        <v>0.33299999999999996</v>
      </c>
      <c r="C18" s="85">
        <v>0.95</v>
      </c>
      <c r="D18" s="149">
        <v>7.6528811752546302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6.8385112571292028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22.186729166243634</v>
      </c>
      <c r="E22" s="86" t="s">
        <v>202</v>
      </c>
    </row>
    <row r="23" spans="1:5" ht="15.75" customHeight="1" x14ac:dyDescent="0.25">
      <c r="A23" s="52" t="s">
        <v>34</v>
      </c>
      <c r="B23" s="85">
        <v>0.318</v>
      </c>
      <c r="C23" s="85">
        <v>0.95</v>
      </c>
      <c r="D23" s="149">
        <v>4.204855047571205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18.455439899334063</v>
      </c>
      <c r="E24" s="86" t="s">
        <v>202</v>
      </c>
    </row>
    <row r="25" spans="1:5" ht="15.75" customHeight="1" x14ac:dyDescent="0.25">
      <c r="A25" s="52" t="s">
        <v>87</v>
      </c>
      <c r="B25" s="85">
        <v>0.32299999999999995</v>
      </c>
      <c r="C25" s="85">
        <v>0.95</v>
      </c>
      <c r="D25" s="149">
        <v>18.454668818952957</v>
      </c>
      <c r="E25" s="86" t="s">
        <v>202</v>
      </c>
    </row>
    <row r="26" spans="1:5" ht="15.75" customHeight="1" x14ac:dyDescent="0.25">
      <c r="A26" s="52" t="s">
        <v>137</v>
      </c>
      <c r="B26" s="85">
        <v>0.32100000000000001</v>
      </c>
      <c r="C26" s="85">
        <v>0.95</v>
      </c>
      <c r="D26" s="149">
        <v>4.9508457905655447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6.501151765411505</v>
      </c>
      <c r="E27" s="86" t="s">
        <v>202</v>
      </c>
    </row>
    <row r="28" spans="1:5" ht="15.75" customHeight="1" x14ac:dyDescent="0.25">
      <c r="A28" s="52" t="s">
        <v>84</v>
      </c>
      <c r="B28" s="85">
        <v>0.42599999999999999</v>
      </c>
      <c r="C28" s="85">
        <v>0.95</v>
      </c>
      <c r="D28" s="149">
        <v>0.80258305597480506</v>
      </c>
      <c r="E28" s="86" t="s">
        <v>202</v>
      </c>
    </row>
    <row r="29" spans="1:5" ht="15.75" customHeight="1" x14ac:dyDescent="0.25">
      <c r="A29" s="52" t="s">
        <v>58</v>
      </c>
      <c r="B29" s="85">
        <v>0.33299999999999996</v>
      </c>
      <c r="C29" s="85">
        <v>0.95</v>
      </c>
      <c r="D29" s="149">
        <v>101.48750651619282</v>
      </c>
      <c r="E29" s="86" t="s">
        <v>202</v>
      </c>
    </row>
    <row r="30" spans="1:5" ht="15.75" customHeight="1" x14ac:dyDescent="0.25">
      <c r="A30" s="52" t="s">
        <v>67</v>
      </c>
      <c r="B30" s="85">
        <v>1.3999999999999999E-2</v>
      </c>
      <c r="C30" s="85">
        <v>0.95</v>
      </c>
      <c r="D30" s="149">
        <v>180.11467089962085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180.11467089962085</v>
      </c>
      <c r="E31" s="86" t="s">
        <v>202</v>
      </c>
    </row>
    <row r="32" spans="1:5" ht="15.75" customHeight="1" x14ac:dyDescent="0.25">
      <c r="A32" s="52" t="s">
        <v>28</v>
      </c>
      <c r="B32" s="85">
        <v>0.625</v>
      </c>
      <c r="C32" s="85">
        <v>0.95</v>
      </c>
      <c r="D32" s="149">
        <v>1.2755455448204327</v>
      </c>
      <c r="E32" s="86" t="s">
        <v>202</v>
      </c>
    </row>
    <row r="33" spans="1:6" ht="15.75" customHeight="1" x14ac:dyDescent="0.25">
      <c r="A33" s="52" t="s">
        <v>83</v>
      </c>
      <c r="B33" s="85">
        <v>0.27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0.315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0.51600000000000001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0.49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0.14800000000000002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1.9263466992055767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1.2966695356730085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2020-07-16T02:32:54Z</dcterms:modified>
</cp:coreProperties>
</file>