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0035E9C-BBDC-4B0C-B6EE-848BFD524332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<sst xmlns="http://schemas.openxmlformats.org/spreadsheetml/2006/main" count="1120" uniqueCount="273">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</sst>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15166777</v>
      </c>
    </row>
    <row r="8" spans="1:3" ht="15" customHeight="1" x14ac:dyDescent="0.25">
      <c r="B8" s="7" t="s">
        <v>106</v>
      </c>
      <c r="C8" s="70">
        <v>0.14800000000000002</v>
      </c>
    </row>
    <row r="9" spans="1:3" ht="15" customHeight="1" x14ac:dyDescent="0.25">
      <c r="B9" s="9" t="s">
        <v>107</v>
      </c>
      <c r="C9" s="71">
        <v>0.48840000000000006</v>
      </c>
    </row>
    <row r="10" spans="1:3" ht="15" customHeight="1" x14ac:dyDescent="0.25">
      <c r="B10" s="9" t="s">
        <v>105</v>
      </c>
      <c r="C10" s="71">
        <v>0.66547080993652297</v>
      </c>
    </row>
    <row r="11" spans="1:3" ht="15" customHeight="1" x14ac:dyDescent="0.25">
      <c r="B11" s="7" t="s">
        <v>108</v>
      </c>
      <c r="C11" s="70">
        <v>0.37200000000000005</v>
      </c>
    </row>
    <row r="12" spans="1:3" ht="15" customHeight="1" x14ac:dyDescent="0.25">
      <c r="B12" s="7" t="s">
        <v>109</v>
      </c>
      <c r="C12" s="70">
        <v>0.42</v>
      </c>
    </row>
    <row r="13" spans="1:3" ht="15" customHeight="1" x14ac:dyDescent="0.25">
      <c r="B13" s="7" t="s">
        <v>110</v>
      </c>
      <c r="C13" s="70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0.20180000000000001</v>
      </c>
    </row>
    <row r="24" spans="1:3" ht="15" customHeight="1" x14ac:dyDescent="0.25">
      <c r="B24" s="20" t="s">
        <v>102</v>
      </c>
      <c r="C24" s="71">
        <v>0.58740000000000003</v>
      </c>
    </row>
    <row r="25" spans="1:3" ht="15" customHeight="1" x14ac:dyDescent="0.25">
      <c r="B25" s="20" t="s">
        <v>103</v>
      </c>
      <c r="C25" s="71">
        <v>0.18479999999999999</v>
      </c>
    </row>
    <row r="26" spans="1:3" ht="15" customHeight="1" x14ac:dyDescent="0.25">
      <c r="B26" s="20" t="s">
        <v>104</v>
      </c>
      <c r="C26" s="71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0.34100000000000003</v>
      </c>
    </row>
    <row r="30" spans="1:3" ht="14.25" customHeight="1" x14ac:dyDescent="0.25">
      <c r="B30" s="30" t="s">
        <v>76</v>
      </c>
      <c r="C30" s="73">
        <v>4.7E-2</v>
      </c>
    </row>
    <row r="31" spans="1:3" ht="14.25" customHeight="1" x14ac:dyDescent="0.25">
      <c r="B31" s="30" t="s">
        <v>77</v>
      </c>
      <c r="C31" s="73">
        <v>6.7000000000000004E-2</v>
      </c>
    </row>
    <row r="32" spans="1:3" ht="14.25" customHeight="1" x14ac:dyDescent="0.25">
      <c r="B32" s="30" t="s">
        <v>78</v>
      </c>
      <c r="C32" s="73">
        <v>0.54499999998509885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18.399999999999999</v>
      </c>
    </row>
    <row r="38" spans="1:5" ht="15" customHeight="1" x14ac:dyDescent="0.25">
      <c r="B38" s="16" t="s">
        <v>91</v>
      </c>
      <c r="C38" s="75">
        <v>26.9</v>
      </c>
      <c r="D38" s="17"/>
      <c r="E38" s="18"/>
    </row>
    <row r="39" spans="1:5" ht="15" customHeight="1" x14ac:dyDescent="0.25">
      <c r="B39" s="16" t="s">
        <v>90</v>
      </c>
      <c r="C39" s="75">
        <v>32.4</v>
      </c>
      <c r="D39" s="17"/>
      <c r="E39" s="17"/>
    </row>
    <row r="40" spans="1:5" ht="15" customHeight="1" x14ac:dyDescent="0.25">
      <c r="B40" s="16" t="s">
        <v>171</v>
      </c>
      <c r="C40" s="75">
        <v>1.76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3.1099999999999999E-2</v>
      </c>
      <c r="D45" s="17"/>
    </row>
    <row r="46" spans="1:5" ht="15.75" customHeight="1" x14ac:dyDescent="0.25">
      <c r="B46" s="16" t="s">
        <v>11</v>
      </c>
      <c r="C46" s="71">
        <v>0.1085</v>
      </c>
      <c r="D46" s="17"/>
    </row>
    <row r="47" spans="1:5" ht="15.75" customHeight="1" x14ac:dyDescent="0.25">
      <c r="B47" s="16" t="s">
        <v>12</v>
      </c>
      <c r="C47" s="71">
        <v>0.3649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1.2579681903175</v>
      </c>
      <c r="D51" s="17"/>
    </row>
    <row r="52" spans="1:4" ht="15" customHeight="1" x14ac:dyDescent="0.25">
      <c r="B52" s="16" t="s">
        <v>125</v>
      </c>
      <c r="C52" s="76">
        <v>1.22869029438</v>
      </c>
    </row>
    <row r="53" spans="1:4" ht="15.75" customHeight="1" x14ac:dyDescent="0.25">
      <c r="B53" s="16" t="s">
        <v>126</v>
      </c>
      <c r="C53" s="76">
        <v>1.22869029438</v>
      </c>
    </row>
    <row r="54" spans="1:4" ht="15.75" customHeight="1" x14ac:dyDescent="0.25">
      <c r="B54" s="16" t="s">
        <v>127</v>
      </c>
      <c r="C54" s="76">
        <v>0.75905434776900005</v>
      </c>
    </row>
    <row r="55" spans="1:4" ht="15.75" customHeight="1" x14ac:dyDescent="0.25">
      <c r="B55" s="16" t="s">
        <v>128</v>
      </c>
      <c r="C55" s="76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0.51268864550410065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0.35291416939999998</v>
      </c>
      <c r="C3" s="26">
        <f>frac_mam_1_5months * 2.6</f>
        <v>0.35291416939999998</v>
      </c>
      <c r="D3" s="26">
        <f>frac_mam_6_11months * 2.6</f>
        <v>0.36429625179999997</v>
      </c>
      <c r="E3" s="26">
        <f>frac_mam_12_23months * 2.6</f>
        <v>0.28240079399999996</v>
      </c>
      <c r="F3" s="26">
        <f>frac_mam_24_59months * 2.6</f>
        <v>0.26966041873333341</v>
      </c>
    </row>
    <row r="4" spans="1:6" ht="15.75" customHeight="1" x14ac:dyDescent="0.25">
      <c r="A4" s="3" t="s">
        <v>66</v>
      </c>
      <c r="B4" s="26">
        <f>frac_sam_1month * 2.6</f>
        <v>0.15467709660000001</v>
      </c>
      <c r="C4" s="26">
        <f>frac_sam_1_5months * 2.6</f>
        <v>0.15467709660000001</v>
      </c>
      <c r="D4" s="26">
        <f>frac_sam_6_11months * 2.6</f>
        <v>0.15811223220000001</v>
      </c>
      <c r="E4" s="26">
        <f>frac_sam_12_23months * 2.6</f>
        <v>9.164766000000002E-2</v>
      </c>
      <c r="F4" s="26">
        <f>frac_sam_24_59months * 2.6</f>
        <v>5.6012071266666658E-2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0.14800000000000002</v>
      </c>
      <c r="E2" s="91">
        <f>food_insecure</f>
        <v>0.14800000000000002</v>
      </c>
      <c r="F2" s="91">
        <f>food_insecure</f>
        <v>0.14800000000000002</v>
      </c>
      <c r="G2" s="91">
        <f>food_insecure</f>
        <v>0.14800000000000002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0.14800000000000002</v>
      </c>
      <c r="F5" s="91">
        <f>food_insecure</f>
        <v>0.14800000000000002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1.2579681903175</v>
      </c>
      <c r="D7" s="91">
        <f>diarrhoea_1_5mo</f>
        <v>1.22869029438</v>
      </c>
      <c r="E7" s="91">
        <f>diarrhoea_6_11mo</f>
        <v>1.22869029438</v>
      </c>
      <c r="F7" s="91">
        <f>diarrhoea_12_23mo</f>
        <v>0.75905434776900005</v>
      </c>
      <c r="G7" s="91">
        <f>diarrhoea_24_59mo</f>
        <v>0.75905434776900005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0.14800000000000002</v>
      </c>
      <c r="F8" s="91">
        <f>food_insecure</f>
        <v>0.14800000000000002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1.2579681903175</v>
      </c>
      <c r="D12" s="91">
        <f>diarrhoea_1_5mo</f>
        <v>1.22869029438</v>
      </c>
      <c r="E12" s="91">
        <f>diarrhoea_6_11mo</f>
        <v>1.22869029438</v>
      </c>
      <c r="F12" s="91">
        <f>diarrhoea_12_23mo</f>
        <v>0.75905434776900005</v>
      </c>
      <c r="G12" s="91">
        <f>diarrhoea_24_59mo</f>
        <v>0.75905434776900005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0.14800000000000002</v>
      </c>
      <c r="I15" s="91">
        <f>food_insecure</f>
        <v>0.14800000000000002</v>
      </c>
      <c r="J15" s="91">
        <f>food_insecure</f>
        <v>0.14800000000000002</v>
      </c>
      <c r="K15" s="91">
        <f>food_insecure</f>
        <v>0.14800000000000002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0.37200000000000005</v>
      </c>
      <c r="I18" s="91">
        <f>frac_PW_health_facility</f>
        <v>0.37200000000000005</v>
      </c>
      <c r="J18" s="91">
        <f>frac_PW_health_facility</f>
        <v>0.37200000000000005</v>
      </c>
      <c r="K18" s="91">
        <f>frac_PW_health_facility</f>
        <v>0.37200000000000005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0.48840000000000006</v>
      </c>
      <c r="I19" s="91">
        <f>frac_malaria_risk</f>
        <v>0.48840000000000006</v>
      </c>
      <c r="J19" s="91">
        <f>frac_malaria_risk</f>
        <v>0.48840000000000006</v>
      </c>
      <c r="K19" s="91">
        <f>frac_malaria_risk</f>
        <v>0.48840000000000006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0.27500000000000002</v>
      </c>
      <c r="M24" s="91">
        <f>famplan_unmet_need</f>
        <v>0.27500000000000002</v>
      </c>
      <c r="N24" s="91">
        <f>famplan_unmet_need</f>
        <v>0.27500000000000002</v>
      </c>
      <c r="O24" s="91">
        <f>famplan_unmet_need</f>
        <v>0.27500000000000002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0.1743164703582766</v>
      </c>
      <c r="M25" s="91">
        <f>(1-food_insecure)*(0.49)+food_insecure*(0.7)</f>
        <v>0.52107999999999999</v>
      </c>
      <c r="N25" s="91">
        <f>(1-food_insecure)*(0.49)+food_insecure*(0.7)</f>
        <v>0.52107999999999999</v>
      </c>
      <c r="O25" s="91">
        <f>(1-food_insecure)*(0.49)+food_insecure*(0.7)</f>
        <v>0.52107999999999999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7.4707058724975683E-2</v>
      </c>
      <c r="M26" s="91">
        <f>(1-food_insecure)*(0.21)+food_insecure*(0.3)</f>
        <v>0.22331999999999999</v>
      </c>
      <c r="N26" s="91">
        <f>(1-food_insecure)*(0.21)+food_insecure*(0.3)</f>
        <v>0.22331999999999999</v>
      </c>
      <c r="O26" s="91">
        <f>(1-food_insecure)*(0.21)+food_insecure*(0.3)</f>
        <v>0.22331999999999999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8.5505660980224732E-2</v>
      </c>
      <c r="M27" s="91">
        <f>(1-food_insecure)*(0.3)</f>
        <v>0.25559999999999999</v>
      </c>
      <c r="N27" s="91">
        <f>(1-food_insecure)*(0.3)</f>
        <v>0.25559999999999999</v>
      </c>
      <c r="O27" s="91">
        <f>(1-food_insecure)*(0.3)</f>
        <v>0.25559999999999999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0.66547080993652297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0.48840000000000006</v>
      </c>
      <c r="D34" s="91">
        <f t="shared" si="3"/>
        <v>0.48840000000000006</v>
      </c>
      <c r="E34" s="91">
        <f t="shared" si="3"/>
        <v>0.48840000000000006</v>
      </c>
      <c r="F34" s="91">
        <f t="shared" si="3"/>
        <v>0.48840000000000006</v>
      </c>
      <c r="G34" s="91">
        <f t="shared" si="3"/>
        <v>0.48840000000000006</v>
      </c>
      <c r="H34" s="91">
        <f t="shared" si="3"/>
        <v>0.48840000000000006</v>
      </c>
      <c r="I34" s="91">
        <f t="shared" si="3"/>
        <v>0.48840000000000006</v>
      </c>
      <c r="J34" s="91">
        <f t="shared" si="3"/>
        <v>0.48840000000000006</v>
      </c>
      <c r="K34" s="91">
        <f t="shared" si="3"/>
        <v>0.48840000000000006</v>
      </c>
      <c r="L34" s="91">
        <f t="shared" si="3"/>
        <v>0.48840000000000006</v>
      </c>
      <c r="M34" s="91">
        <f t="shared" si="3"/>
        <v>0.48840000000000006</v>
      </c>
      <c r="N34" s="91">
        <f t="shared" si="3"/>
        <v>0.48840000000000006</v>
      </c>
      <c r="O34" s="91">
        <f t="shared" si="3"/>
        <v>0.48840000000000006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2988379.55</v>
      </c>
      <c r="C2" s="78">
        <v>7882000</v>
      </c>
      <c r="D2" s="78">
        <v>15135000</v>
      </c>
      <c r="E2" s="78">
        <v>13905000</v>
      </c>
      <c r="F2" s="78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3524439.7937497492</v>
      </c>
      <c r="I2" s="22">
        <f>G2-H2</f>
        <v>44058560.20625025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2961256.2</v>
      </c>
      <c r="C3" s="78">
        <v>7834000</v>
      </c>
      <c r="D3" s="78">
        <v>15207000</v>
      </c>
      <c r="E3" s="78">
        <v>14040000</v>
      </c>
      <c r="F3" s="78">
        <v>10982000</v>
      </c>
      <c r="G3" s="22">
        <f t="shared" si="0"/>
        <v>48063000</v>
      </c>
      <c r="H3" s="22">
        <f t="shared" si="1"/>
        <v>3492451.0143860965</v>
      </c>
      <c r="I3" s="22">
        <f t="shared" ref="I3:I15" si="3">G3-H3</f>
        <v>44570548.985613905</v>
      </c>
    </row>
    <row r="4" spans="1:9" ht="15.75" customHeight="1" x14ac:dyDescent="0.25">
      <c r="A4" s="7">
        <f t="shared" si="2"/>
        <v>2022</v>
      </c>
      <c r="B4" s="77">
        <v>2933044.1364000002</v>
      </c>
      <c r="C4" s="78">
        <v>7762000</v>
      </c>
      <c r="D4" s="78">
        <v>15285000</v>
      </c>
      <c r="E4" s="78">
        <v>14153000</v>
      </c>
      <c r="F4" s="78">
        <v>11331000</v>
      </c>
      <c r="G4" s="22">
        <f t="shared" si="0"/>
        <v>48531000</v>
      </c>
      <c r="H4" s="22">
        <f t="shared" si="1"/>
        <v>3459178.22625728</v>
      </c>
      <c r="I4" s="22">
        <f t="shared" si="3"/>
        <v>45071821.77374272</v>
      </c>
    </row>
    <row r="5" spans="1:9" ht="15.75" customHeight="1" x14ac:dyDescent="0.25">
      <c r="A5" s="7">
        <f t="shared" si="2"/>
        <v>2023</v>
      </c>
      <c r="B5" s="77">
        <v>2903490.3907999997</v>
      </c>
      <c r="C5" s="78">
        <v>7676000</v>
      </c>
      <c r="D5" s="78">
        <v>15358000</v>
      </c>
      <c r="E5" s="78">
        <v>14249000</v>
      </c>
      <c r="F5" s="78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7">
        <f t="shared" si="2"/>
        <v>2024</v>
      </c>
      <c r="B6" s="77">
        <v>2872232.0171999997</v>
      </c>
      <c r="C6" s="78">
        <v>7591000</v>
      </c>
      <c r="D6" s="78">
        <v>15405000</v>
      </c>
      <c r="E6" s="78">
        <v>14334000</v>
      </c>
      <c r="F6" s="78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7">
        <f t="shared" si="2"/>
        <v>2025</v>
      </c>
      <c r="B7" s="77">
        <v>2839016.5380000002</v>
      </c>
      <c r="C7" s="78">
        <v>7516000</v>
      </c>
      <c r="D7" s="78">
        <v>15417000</v>
      </c>
      <c r="E7" s="78">
        <v>14417000</v>
      </c>
      <c r="F7" s="78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7">
        <f t="shared" si="2"/>
        <v>2026</v>
      </c>
      <c r="B8" s="77">
        <v>2809397.9920000001</v>
      </c>
      <c r="C8" s="78">
        <v>7455000</v>
      </c>
      <c r="D8" s="78">
        <v>15411000</v>
      </c>
      <c r="E8" s="78">
        <v>14500000</v>
      </c>
      <c r="F8" s="78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7">
        <f t="shared" si="2"/>
        <v>2027</v>
      </c>
      <c r="B9" s="77">
        <v>2777965.2540000002</v>
      </c>
      <c r="C9" s="78">
        <v>7400000</v>
      </c>
      <c r="D9" s="78">
        <v>15375000</v>
      </c>
      <c r="E9" s="78">
        <v>14577000</v>
      </c>
      <c r="F9" s="78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7">
        <f t="shared" si="2"/>
        <v>2028</v>
      </c>
      <c r="B10" s="77">
        <v>2744784.41</v>
      </c>
      <c r="C10" s="78">
        <v>7352000</v>
      </c>
      <c r="D10" s="78">
        <v>15308000</v>
      </c>
      <c r="E10" s="78">
        <v>14650000</v>
      </c>
      <c r="F10" s="78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7">
        <f t="shared" si="2"/>
        <v>2029</v>
      </c>
      <c r="B11" s="77">
        <v>2709935.04</v>
      </c>
      <c r="C11" s="78">
        <v>7308000</v>
      </c>
      <c r="D11" s="78">
        <v>15220000</v>
      </c>
      <c r="E11" s="78">
        <v>14722000</v>
      </c>
      <c r="F11" s="78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7">
        <f t="shared" si="2"/>
        <v>2030</v>
      </c>
      <c r="B12" s="77">
        <v>2673537.5099999998</v>
      </c>
      <c r="C12" s="78">
        <v>7266000</v>
      </c>
      <c r="D12" s="78">
        <v>15116000</v>
      </c>
      <c r="E12" s="78">
        <v>14794000</v>
      </c>
      <c r="F12" s="78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7" t="str">
        <f t="shared" si="2"/>
        <v/>
      </c>
      <c r="B13" s="77">
        <v>7913000</v>
      </c>
      <c r="C13" s="78">
        <v>15075000</v>
      </c>
      <c r="D13" s="78">
        <v>13752000</v>
      </c>
      <c r="E13" s="78">
        <v>10366000</v>
      </c>
      <c r="F13" s="78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1.4471490750000003E-2</v>
      </c>
    </row>
    <row r="4" spans="1:8" ht="15.75" customHeight="1" x14ac:dyDescent="0.25">
      <c r="B4" s="24" t="s">
        <v>7</v>
      </c>
      <c r="C4" s="79">
        <v>7.3721861489266807E-2</v>
      </c>
    </row>
    <row r="5" spans="1:8" ht="15.75" customHeight="1" x14ac:dyDescent="0.25">
      <c r="B5" s="24" t="s">
        <v>8</v>
      </c>
      <c r="C5" s="79">
        <v>0.20474691174916462</v>
      </c>
    </row>
    <row r="6" spans="1:8" ht="15.75" customHeight="1" x14ac:dyDescent="0.25">
      <c r="B6" s="24" t="s">
        <v>10</v>
      </c>
      <c r="C6" s="79">
        <v>0.18878775767870126</v>
      </c>
    </row>
    <row r="7" spans="1:8" ht="15.75" customHeight="1" x14ac:dyDescent="0.25">
      <c r="B7" s="24" t="s">
        <v>13</v>
      </c>
      <c r="C7" s="79">
        <v>0.14995191637272551</v>
      </c>
    </row>
    <row r="8" spans="1:8" ht="15.75" customHeight="1" x14ac:dyDescent="0.25">
      <c r="B8" s="24" t="s">
        <v>14</v>
      </c>
      <c r="C8" s="79">
        <v>1.353271934729532E-2</v>
      </c>
    </row>
    <row r="9" spans="1:8" ht="15.75" customHeight="1" x14ac:dyDescent="0.25">
      <c r="B9" s="24" t="s">
        <v>27</v>
      </c>
      <c r="C9" s="79">
        <v>7.403929894294492E-2</v>
      </c>
    </row>
    <row r="10" spans="1:8" ht="15.75" customHeight="1" x14ac:dyDescent="0.25">
      <c r="B10" s="24" t="s">
        <v>15</v>
      </c>
      <c r="C10" s="79">
        <v>0.28074804366990158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7.7460059625387406E-2</v>
      </c>
      <c r="D14" s="79">
        <v>7.7460059625387406E-2</v>
      </c>
      <c r="E14" s="79">
        <v>5.5718058933552903E-2</v>
      </c>
      <c r="F14" s="79">
        <v>5.5718058933552903E-2</v>
      </c>
    </row>
    <row r="15" spans="1:8" ht="15.75" customHeight="1" x14ac:dyDescent="0.25">
      <c r="B15" s="24" t="s">
        <v>16</v>
      </c>
      <c r="C15" s="79">
        <v>0.40217380635963002</v>
      </c>
      <c r="D15" s="79">
        <v>0.40217380635963002</v>
      </c>
      <c r="E15" s="79">
        <v>0.18228651953212002</v>
      </c>
      <c r="F15" s="79">
        <v>0.18228651953212002</v>
      </c>
    </row>
    <row r="16" spans="1:8" ht="15.75" customHeight="1" x14ac:dyDescent="0.25">
      <c r="B16" s="24" t="s">
        <v>17</v>
      </c>
      <c r="C16" s="79">
        <v>1.4579185759296297E-2</v>
      </c>
      <c r="D16" s="79">
        <v>1.4579185759296297E-2</v>
      </c>
      <c r="E16" s="79">
        <v>1.19763303366667E-2</v>
      </c>
      <c r="F16" s="79">
        <v>1.19763303366667E-2</v>
      </c>
    </row>
    <row r="17" spans="1:8" ht="15.75" customHeight="1" x14ac:dyDescent="0.25">
      <c r="B17" s="24" t="s">
        <v>18</v>
      </c>
      <c r="C17" s="79">
        <v>2.39942844928935E-3</v>
      </c>
      <c r="D17" s="79">
        <v>2.39942844928935E-3</v>
      </c>
      <c r="E17" s="79">
        <v>6.6740954247346803E-3</v>
      </c>
      <c r="F17" s="79">
        <v>6.6740954247346803E-3</v>
      </c>
    </row>
    <row r="18" spans="1:8" ht="15.75" customHeight="1" x14ac:dyDescent="0.25">
      <c r="B18" s="24" t="s">
        <v>19</v>
      </c>
      <c r="C18" s="79">
        <v>3.0592801188227999E-5</v>
      </c>
      <c r="D18" s="79">
        <v>3.0592801188227999E-5</v>
      </c>
      <c r="E18" s="79">
        <v>2.56062880010033E-5</v>
      </c>
      <c r="F18" s="79">
        <v>2.56062880010033E-5</v>
      </c>
    </row>
    <row r="19" spans="1:8" ht="15.75" customHeight="1" x14ac:dyDescent="0.25">
      <c r="B19" s="24" t="s">
        <v>20</v>
      </c>
      <c r="C19" s="79">
        <v>4.6526791136372099E-2</v>
      </c>
      <c r="D19" s="79">
        <v>4.6526791136372099E-2</v>
      </c>
      <c r="E19" s="79">
        <v>5.4032321184180103E-2</v>
      </c>
      <c r="F19" s="79">
        <v>5.4032321184180103E-2</v>
      </c>
    </row>
    <row r="20" spans="1:8" ht="15.75" customHeight="1" x14ac:dyDescent="0.25">
      <c r="B20" s="24" t="s">
        <v>21</v>
      </c>
      <c r="C20" s="79">
        <v>8.1577604646069601E-4</v>
      </c>
      <c r="D20" s="79">
        <v>8.1577604646069601E-4</v>
      </c>
      <c r="E20" s="79">
        <v>4.37167545235825E-3</v>
      </c>
      <c r="F20" s="79">
        <v>4.37167545235825E-3</v>
      </c>
    </row>
    <row r="21" spans="1:8" ht="15.75" customHeight="1" x14ac:dyDescent="0.25">
      <c r="B21" s="24" t="s">
        <v>22</v>
      </c>
      <c r="C21" s="79">
        <v>4.4035861015049201E-2</v>
      </c>
      <c r="D21" s="79">
        <v>4.4035861015049201E-2</v>
      </c>
      <c r="E21" s="79">
        <v>0.30321726174644398</v>
      </c>
      <c r="F21" s="79">
        <v>0.30321726174644398</v>
      </c>
    </row>
    <row r="22" spans="1:8" ht="15.75" customHeight="1" x14ac:dyDescent="0.25">
      <c r="B22" s="24" t="s">
        <v>23</v>
      </c>
      <c r="C22" s="79">
        <v>0.41197849880732673</v>
      </c>
      <c r="D22" s="79">
        <v>0.41197849880732673</v>
      </c>
      <c r="E22" s="79">
        <v>0.3816981311019424</v>
      </c>
      <c r="F22" s="79">
        <v>0.3816981311019424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2.5899999999999999E-2</v>
      </c>
    </row>
    <row r="27" spans="1:8" ht="15.75" customHeight="1" x14ac:dyDescent="0.25">
      <c r="B27" s="24" t="s">
        <v>39</v>
      </c>
      <c r="C27" s="79">
        <v>7.0999999999999995E-3</v>
      </c>
    </row>
    <row r="28" spans="1:8" ht="15.75" customHeight="1" x14ac:dyDescent="0.25">
      <c r="B28" s="24" t="s">
        <v>40</v>
      </c>
      <c r="C28" s="79">
        <v>0.25590000000000002</v>
      </c>
    </row>
    <row r="29" spans="1:8" ht="15.75" customHeight="1" x14ac:dyDescent="0.25">
      <c r="B29" s="24" t="s">
        <v>41</v>
      </c>
      <c r="C29" s="79">
        <v>0.1464</v>
      </c>
    </row>
    <row r="30" spans="1:8" ht="15.75" customHeight="1" x14ac:dyDescent="0.25">
      <c r="B30" s="24" t="s">
        <v>42</v>
      </c>
      <c r="C30" s="79">
        <v>1.7500000000000002E-2</v>
      </c>
    </row>
    <row r="31" spans="1:8" ht="15.75" customHeight="1" x14ac:dyDescent="0.25">
      <c r="B31" s="24" t="s">
        <v>43</v>
      </c>
      <c r="C31" s="79">
        <v>1.8100000000000002E-2</v>
      </c>
    </row>
    <row r="32" spans="1:8" ht="15.75" customHeight="1" x14ac:dyDescent="0.25">
      <c r="B32" s="24" t="s">
        <v>44</v>
      </c>
      <c r="C32" s="79">
        <v>1.1399999999999999E-2</v>
      </c>
    </row>
    <row r="33" spans="2:3" ht="15.75" customHeight="1" x14ac:dyDescent="0.25">
      <c r="B33" s="24" t="s">
        <v>45</v>
      </c>
      <c r="C33" s="79">
        <v>0.15130000000000002</v>
      </c>
    </row>
    <row r="34" spans="2:3" ht="15.75" customHeight="1" x14ac:dyDescent="0.25">
      <c r="B34" s="24" t="s">
        <v>46</v>
      </c>
      <c r="C34" s="79">
        <v>0.36639999999776485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0.61306088818604643</v>
      </c>
      <c r="D2" s="80">
        <v>0.61306088818604643</v>
      </c>
      <c r="E2" s="80">
        <v>0.50847165509950254</v>
      </c>
      <c r="F2" s="80">
        <v>0.26968016129449834</v>
      </c>
      <c r="G2" s="80">
        <v>0.24713583733333336</v>
      </c>
    </row>
    <row r="3" spans="1:15" ht="15.75" customHeight="1" x14ac:dyDescent="0.25">
      <c r="A3" s="5"/>
      <c r="B3" s="11" t="s">
        <v>118</v>
      </c>
      <c r="C3" s="80">
        <v>0.23186277181395351</v>
      </c>
      <c r="D3" s="80">
        <v>0.23186277181395351</v>
      </c>
      <c r="E3" s="80">
        <v>0.28688089490049751</v>
      </c>
      <c r="F3" s="80">
        <v>0.34304902870550164</v>
      </c>
      <c r="G3" s="80">
        <v>0.33818588266666666</v>
      </c>
    </row>
    <row r="4" spans="1:15" ht="15.75" customHeight="1" x14ac:dyDescent="0.25">
      <c r="A4" s="5"/>
      <c r="B4" s="11" t="s">
        <v>116</v>
      </c>
      <c r="C4" s="81">
        <v>0.11298419057142858</v>
      </c>
      <c r="D4" s="81">
        <v>0.11298419057142858</v>
      </c>
      <c r="E4" s="81">
        <v>0.15401302938144329</v>
      </c>
      <c r="F4" s="81">
        <v>0.25079436070221067</v>
      </c>
      <c r="G4" s="81">
        <v>0.28156755295253416</v>
      </c>
    </row>
    <row r="5" spans="1:15" ht="15.75" customHeight="1" x14ac:dyDescent="0.25">
      <c r="A5" s="5"/>
      <c r="B5" s="11" t="s">
        <v>119</v>
      </c>
      <c r="C5" s="81">
        <v>4.2092149428571431E-2</v>
      </c>
      <c r="D5" s="81">
        <v>4.2092149428571431E-2</v>
      </c>
      <c r="E5" s="81">
        <v>5.0634420618556698E-2</v>
      </c>
      <c r="F5" s="81">
        <v>0.13647644929778932</v>
      </c>
      <c r="G5" s="81">
        <v>0.13311072704746585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0.53718570382499997</v>
      </c>
      <c r="D8" s="80">
        <v>0.53718570382499997</v>
      </c>
      <c r="E8" s="80">
        <v>0.58096665121175028</v>
      </c>
      <c r="F8" s="80">
        <v>0.550228407370283</v>
      </c>
      <c r="G8" s="80">
        <v>0.50784983519999993</v>
      </c>
    </row>
    <row r="9" spans="1:15" ht="15.75" customHeight="1" x14ac:dyDescent="0.25">
      <c r="B9" s="7" t="s">
        <v>121</v>
      </c>
      <c r="C9" s="80">
        <v>0.26758688617499998</v>
      </c>
      <c r="D9" s="80">
        <v>0.26758688617499998</v>
      </c>
      <c r="E9" s="80">
        <v>0.21810700878824971</v>
      </c>
      <c r="F9" s="80">
        <v>0.30590680262971698</v>
      </c>
      <c r="G9" s="80">
        <v>0.36689151479999998</v>
      </c>
    </row>
    <row r="10" spans="1:15" ht="15.75" customHeight="1" x14ac:dyDescent="0.25">
      <c r="B10" s="7" t="s">
        <v>122</v>
      </c>
      <c r="C10" s="81">
        <v>0.13573621899999999</v>
      </c>
      <c r="D10" s="81">
        <v>0.13573621899999999</v>
      </c>
      <c r="E10" s="81">
        <v>0.14011394299999999</v>
      </c>
      <c r="F10" s="81">
        <v>0.10861568999999999</v>
      </c>
      <c r="G10" s="81">
        <v>0.10371554566666669</v>
      </c>
    </row>
    <row r="11" spans="1:15" ht="15.75" customHeight="1" x14ac:dyDescent="0.25">
      <c r="B11" s="7" t="s">
        <v>123</v>
      </c>
      <c r="C11" s="81">
        <v>5.9491190999999999E-2</v>
      </c>
      <c r="D11" s="81">
        <v>5.9491190999999999E-2</v>
      </c>
      <c r="E11" s="81">
        <v>6.0812397000000004E-2</v>
      </c>
      <c r="F11" s="81">
        <v>3.5249100000000005E-2</v>
      </c>
      <c r="G11" s="81">
        <v>2.154310433333333E-2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0.80099784150000009</v>
      </c>
      <c r="D14" s="82">
        <v>0.77677478115800003</v>
      </c>
      <c r="E14" s="82">
        <v>0.77677478115800003</v>
      </c>
      <c r="F14" s="82">
        <v>0.52042201054299997</v>
      </c>
      <c r="G14" s="82">
        <v>0.52042201054299997</v>
      </c>
      <c r="H14" s="83">
        <v>0.60899999999999999</v>
      </c>
      <c r="I14" s="83">
        <v>0.45700000000000002</v>
      </c>
      <c r="J14" s="83">
        <v>0.45700000000000002</v>
      </c>
      <c r="K14" s="83">
        <v>0.45700000000000002</v>
      </c>
      <c r="L14" s="83">
        <v>0.30425005866799998</v>
      </c>
      <c r="M14" s="83">
        <v>0.27884316319149999</v>
      </c>
      <c r="N14" s="83">
        <v>0.23079246462450001</v>
      </c>
      <c r="O14" s="83">
        <v>0.26906048794350002</v>
      </c>
    </row>
    <row r="15" spans="1:15" ht="15.75" customHeight="1" x14ac:dyDescent="0.25">
      <c r="B15" s="16" t="s">
        <v>68</v>
      </c>
      <c r="C15" s="80">
        <f>iron_deficiency_anaemia*C14</f>
        <v>0.41066249841034336</v>
      </c>
      <c r="D15" s="80">
        <f t="shared" ref="D15:O15" si="0">iron_deficiency_anaemia*D14</f>
        <v>0.39824361041363926</v>
      </c>
      <c r="E15" s="80">
        <f t="shared" si="0"/>
        <v>0.39824361041363926</v>
      </c>
      <c r="F15" s="80">
        <f t="shared" si="0"/>
        <v>0.26681445567581147</v>
      </c>
      <c r="G15" s="80">
        <f t="shared" si="0"/>
        <v>0.26681445567581147</v>
      </c>
      <c r="H15" s="80">
        <f t="shared" si="0"/>
        <v>0.31222738511199727</v>
      </c>
      <c r="I15" s="80">
        <f t="shared" si="0"/>
        <v>0.234298710995374</v>
      </c>
      <c r="J15" s="80">
        <f t="shared" si="0"/>
        <v>0.234298710995374</v>
      </c>
      <c r="K15" s="80">
        <f t="shared" si="0"/>
        <v>0.234298710995374</v>
      </c>
      <c r="L15" s="80">
        <f t="shared" si="0"/>
        <v>0.15598555047304005</v>
      </c>
      <c r="M15" s="80">
        <f t="shared" si="0"/>
        <v>0.14295972364472903</v>
      </c>
      <c r="N15" s="80">
        <f t="shared" si="0"/>
        <v>0.11832467608088798</v>
      </c>
      <c r="O15" s="80">
        <f t="shared" si="0"/>
        <v>0.13794425712242542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0.55299999999999994</v>
      </c>
      <c r="D2" s="81">
        <v>0.55299999999999994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6.8000000000000005E-2</v>
      </c>
      <c r="D3" s="81">
        <v>0.161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0.14099999999999999</v>
      </c>
      <c r="D4" s="81">
        <v>0.14099999999999999</v>
      </c>
      <c r="E4" s="81">
        <v>0.69399999999999995</v>
      </c>
      <c r="F4" s="81">
        <v>0.79200000000000004</v>
      </c>
      <c r="G4" s="81">
        <v>0</v>
      </c>
    </row>
    <row r="5" spans="1:7" x14ac:dyDescent="0.25">
      <c r="B5" s="43" t="s">
        <v>169</v>
      </c>
      <c r="C5" s="80">
        <f>1-SUM(C2:C4)</f>
        <v>0.23799999999999999</v>
      </c>
      <c r="D5" s="80">
        <f>1-SUM(D2:D4)</f>
        <v>0.14500000000000002</v>
      </c>
      <c r="E5" s="80">
        <f>1-SUM(E2:E4)</f>
        <v>0.30600000000000005</v>
      </c>
      <c r="F5" s="80">
        <f>1-SUM(F2:F4)</f>
        <v>0.20799999999999996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0.37725999999999998</v>
      </c>
      <c r="D2" s="143">
        <v>0.37279000000000001</v>
      </c>
      <c r="E2" s="143">
        <v>0.36770000000000003</v>
      </c>
      <c r="F2" s="143">
        <v>0.36268999999999996</v>
      </c>
      <c r="G2" s="143">
        <v>0.35774</v>
      </c>
      <c r="H2" s="143">
        <v>0.35281000000000001</v>
      </c>
      <c r="I2" s="143">
        <v>0.34795000000000004</v>
      </c>
      <c r="J2" s="143">
        <v>0.34314</v>
      </c>
      <c r="K2" s="143">
        <v>0.33838999999999997</v>
      </c>
      <c r="L2" s="143">
        <v>0.33366999999999997</v>
      </c>
      <c r="M2" s="143">
        <v>0.32899999999999996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0.12332000000000001</v>
      </c>
      <c r="D4" s="143">
        <v>0.12307999999999999</v>
      </c>
      <c r="E4" s="143">
        <v>0.12272999999999999</v>
      </c>
      <c r="F4" s="143">
        <v>0.12240000000000001</v>
      </c>
      <c r="G4" s="143">
        <v>0.12208999999999999</v>
      </c>
      <c r="H4" s="143">
        <v>0.12178000000000001</v>
      </c>
      <c r="I4" s="143">
        <v>0.12148999999999999</v>
      </c>
      <c r="J4" s="143">
        <v>0.12121999999999999</v>
      </c>
      <c r="K4" s="143">
        <v>0.12095</v>
      </c>
      <c r="L4" s="143">
        <v>0.1207</v>
      </c>
      <c r="M4" s="143">
        <v>0.12044000000000001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0.60899999999999999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0.30425005866799998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0.55299999999999994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0.79200000000000004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28.401</v>
      </c>
      <c r="D13" s="142">
        <v>27.033999999999999</v>
      </c>
      <c r="E13" s="142">
        <v>25.812999999999999</v>
      </c>
      <c r="F13" s="142">
        <v>24.626000000000001</v>
      </c>
      <c r="G13" s="142">
        <v>23.587</v>
      </c>
      <c r="H13" s="142">
        <v>22.651</v>
      </c>
      <c r="I13" s="142">
        <v>21.71</v>
      </c>
      <c r="J13" s="142">
        <v>21.106999999999999</v>
      </c>
      <c r="K13" s="142">
        <v>19.945</v>
      </c>
      <c r="L13" s="142">
        <v>19.324000000000002</v>
      </c>
      <c r="M13" s="142">
        <v>18.641999999999999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1.76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40.263780634947466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42.574020447454849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135.8779028845432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0.28463353307878103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1.1512218894654103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1.1512218894654103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1.1512218894654103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1.1512218894654103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13.591732347475435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13.591732347475435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0.33097508532551273</v>
      </c>
      <c r="E17" s="86" t="s">
        <v>202</v>
      </c>
    </row>
    <row r="18" spans="1:5" ht="16.05" customHeight="1" x14ac:dyDescent="0.25">
      <c r="A18" s="52" t="s">
        <v>173</v>
      </c>
      <c r="B18" s="85">
        <v>0.27600000000000002</v>
      </c>
      <c r="C18" s="85">
        <v>0.95</v>
      </c>
      <c r="D18" s="149">
        <v>3.2163028334016044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2.6261537372444135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23.221901668381566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4.4935547009666941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19.59004600780592</v>
      </c>
      <c r="E24" s="86" t="s">
        <v>202</v>
      </c>
    </row>
    <row r="25" spans="1:5" ht="15.75" customHeight="1" x14ac:dyDescent="0.25">
      <c r="A25" s="52" t="s">
        <v>87</v>
      </c>
      <c r="B25" s="85">
        <v>4.9000000000000002E-2</v>
      </c>
      <c r="C25" s="85">
        <v>0.95</v>
      </c>
      <c r="D25" s="149">
        <v>19.589944369512313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4.6294904344325163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4.6086943866537231</v>
      </c>
      <c r="E27" s="86" t="s">
        <v>202</v>
      </c>
    </row>
    <row r="28" spans="1:5" ht="15.75" customHeight="1" x14ac:dyDescent="0.25">
      <c r="A28" s="52" t="s">
        <v>84</v>
      </c>
      <c r="B28" s="85">
        <v>0.77</v>
      </c>
      <c r="C28" s="85">
        <v>0.95</v>
      </c>
      <c r="D28" s="149">
        <v>0.66824780400357653</v>
      </c>
      <c r="E28" s="86" t="s">
        <v>202</v>
      </c>
    </row>
    <row r="29" spans="1:5" ht="15.75" customHeight="1" x14ac:dyDescent="0.25">
      <c r="A29" s="52" t="s">
        <v>58</v>
      </c>
      <c r="B29" s="85">
        <v>0.27600000000000002</v>
      </c>
      <c r="C29" s="85">
        <v>0.95</v>
      </c>
      <c r="D29" s="149">
        <v>73.100645834826111</v>
      </c>
      <c r="E29" s="86" t="s">
        <v>202</v>
      </c>
    </row>
    <row r="30" spans="1:5" ht="15.75" customHeight="1" x14ac:dyDescent="0.25">
      <c r="A30" s="52" t="s">
        <v>67</v>
      </c>
      <c r="B30" s="85">
        <v>3.0000000000000001E-3</v>
      </c>
      <c r="C30" s="85">
        <v>0.95</v>
      </c>
      <c r="D30" s="149">
        <v>184.02925416515276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184.02925416515276</v>
      </c>
      <c r="E31" s="86" t="s">
        <v>202</v>
      </c>
    </row>
    <row r="32" spans="1:5" ht="15.75" customHeight="1" x14ac:dyDescent="0.25">
      <c r="A32" s="52" t="s">
        <v>28</v>
      </c>
      <c r="B32" s="85">
        <v>0.88749999999999996</v>
      </c>
      <c r="C32" s="85">
        <v>0.95</v>
      </c>
      <c r="D32" s="149">
        <v>0.66493210580190532</v>
      </c>
      <c r="E32" s="86" t="s">
        <v>202</v>
      </c>
    </row>
    <row r="33" spans="1:6" ht="15.75" customHeight="1" x14ac:dyDescent="0.25">
      <c r="A33" s="52" t="s">
        <v>83</v>
      </c>
      <c r="B33" s="85">
        <v>0.36899999999999999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0.39200000000000002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0.60599999999999998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0.86900000000000011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0.11800000000000001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0.441</v>
      </c>
      <c r="C38" s="85">
        <v>0.95</v>
      </c>
      <c r="D38" s="149">
        <v>1.8804000930656888</v>
      </c>
      <c r="E38" s="86" t="s">
        <v>202</v>
      </c>
    </row>
    <row r="39" spans="1:6" ht="15.75" customHeight="1" x14ac:dyDescent="0.25">
      <c r="A39" s="52" t="s">
        <v>60</v>
      </c>
      <c r="B39" s="85">
        <v>0.441</v>
      </c>
      <c r="C39" s="85">
        <v>0.95</v>
      </c>
      <c r="D39" s="149">
        <v>0.68771697429380785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2020-07-16T02:33:00Z</dcterms:modified>
</cp:coreProperties>
</file>