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4682C092-E6EB-4323-BD97-12D30382BAF9}" xr6:coauthVersionLast="45" xr6:coauthVersionMax="45" xr10:uidLastSave="{00000000-0000-0000-0000-000000000000}"/>
  <bookViews>
    <workbookView xWindow="1920" yWindow="1920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6" i="2"/>
  <c r="G16" i="2"/>
  <c r="H16" i="2"/>
  <c r="I16" i="2" s="1"/>
  <c r="G17" i="2"/>
  <c r="H17" i="2"/>
  <c r="I17" i="2" s="1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A33" i="2"/>
  <c r="A23" i="2"/>
  <c r="A14" i="2"/>
  <c r="A15" i="2"/>
  <c r="I19" i="2" l="1"/>
  <c r="A40" i="2"/>
  <c r="A17" i="2"/>
  <c r="I4" i="2"/>
  <c r="A29" i="2"/>
  <c r="I10" i="2"/>
  <c r="A34" i="2"/>
  <c r="A37" i="2"/>
  <c r="A26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<sst xmlns="http://schemas.openxmlformats.org/spreadsheetml/2006/main" count="1120" uniqueCount="273">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</sst>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260108</v>
      </c>
    </row>
    <row r="8" spans="1:3" ht="15" customHeight="1" x14ac:dyDescent="0.25">
      <c r="B8" s="7" t="s">
        <v>106</v>
      </c>
      <c r="C8" s="70">
        <v>0.161</v>
      </c>
    </row>
    <row r="9" spans="1:3" ht="15" customHeight="1" x14ac:dyDescent="0.25">
      <c r="B9" s="9" t="s">
        <v>107</v>
      </c>
      <c r="C9" s="71">
        <v>0.13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0.73299999999999998</v>
      </c>
    </row>
    <row r="12" spans="1:3" ht="15" customHeight="1" x14ac:dyDescent="0.25">
      <c r="B12" s="7" t="s">
        <v>109</v>
      </c>
      <c r="C12" s="70">
        <v>0.14000000000000001</v>
      </c>
    </row>
    <row r="13" spans="1:3" ht="15" customHeight="1" x14ac:dyDescent="0.25">
      <c r="B13" s="7" t="s">
        <v>110</v>
      </c>
      <c r="C13" s="70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8.2100000000000006E-2</v>
      </c>
    </row>
    <row r="24" spans="1:3" ht="15" customHeight="1" x14ac:dyDescent="0.25">
      <c r="B24" s="20" t="s">
        <v>102</v>
      </c>
      <c r="C24" s="71">
        <v>0.47039999999999998</v>
      </c>
    </row>
    <row r="25" spans="1:3" ht="15" customHeight="1" x14ac:dyDescent="0.25">
      <c r="B25" s="20" t="s">
        <v>103</v>
      </c>
      <c r="C25" s="71">
        <v>0.35039999999999999</v>
      </c>
    </row>
    <row r="26" spans="1:3" ht="15" customHeight="1" x14ac:dyDescent="0.25">
      <c r="B26" s="20" t="s">
        <v>104</v>
      </c>
      <c r="C26" s="71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25.4</v>
      </c>
    </row>
    <row r="38" spans="1:5" ht="15" customHeight="1" x14ac:dyDescent="0.25">
      <c r="B38" s="16" t="s">
        <v>91</v>
      </c>
      <c r="C38" s="75">
        <v>30.8</v>
      </c>
      <c r="D38" s="17"/>
      <c r="E38" s="18"/>
    </row>
    <row r="39" spans="1:5" ht="15" customHeight="1" x14ac:dyDescent="0.25">
      <c r="B39" s="16" t="s">
        <v>90</v>
      </c>
      <c r="C39" s="75">
        <v>37.6</v>
      </c>
      <c r="D39" s="17"/>
      <c r="E39" s="17"/>
    </row>
    <row r="40" spans="1:5" ht="15" customHeight="1" x14ac:dyDescent="0.25">
      <c r="B40" s="16" t="s">
        <v>171</v>
      </c>
      <c r="C40" s="75">
        <v>1.29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2.4199999999999999E-2</v>
      </c>
      <c r="D45" s="17"/>
    </row>
    <row r="46" spans="1:5" ht="15.75" customHeight="1" x14ac:dyDescent="0.25">
      <c r="B46" s="16" t="s">
        <v>11</v>
      </c>
      <c r="C46" s="71">
        <v>0.12659999999999999</v>
      </c>
      <c r="D46" s="17"/>
    </row>
    <row r="47" spans="1:5" ht="15.75" customHeight="1" x14ac:dyDescent="0.25">
      <c r="B47" s="16" t="s">
        <v>12</v>
      </c>
      <c r="C47" s="71">
        <v>0.17960000000000001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2.0903290759899926</v>
      </c>
      <c r="D51" s="17"/>
    </row>
    <row r="52" spans="1:4" ht="15" customHeight="1" x14ac:dyDescent="0.25">
      <c r="B52" s="16" t="s">
        <v>125</v>
      </c>
      <c r="C52" s="76">
        <v>1.91456994792</v>
      </c>
    </row>
    <row r="53" spans="1:4" ht="15.75" customHeight="1" x14ac:dyDescent="0.25">
      <c r="B53" s="16" t="s">
        <v>126</v>
      </c>
      <c r="C53" s="76">
        <v>1.91456994792</v>
      </c>
    </row>
    <row r="54" spans="1:4" ht="15.75" customHeight="1" x14ac:dyDescent="0.25">
      <c r="B54" s="16" t="s">
        <v>127</v>
      </c>
      <c r="C54" s="76">
        <v>1.3075594395299999</v>
      </c>
    </row>
    <row r="55" spans="1:4" ht="15.75" customHeight="1" x14ac:dyDescent="0.25">
      <c r="B55" s="16" t="s">
        <v>128</v>
      </c>
      <c r="C55" s="76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0.4505712039352282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0.1039999948</v>
      </c>
      <c r="C3" s="26">
        <f>frac_mam_1_5months * 2.6</f>
        <v>0.1039999948</v>
      </c>
      <c r="D3" s="26">
        <f>frac_mam_6_11months * 2.6</f>
        <v>0.1039999948</v>
      </c>
      <c r="E3" s="26">
        <f>frac_mam_12_23months * 2.6</f>
        <v>0.1039999948</v>
      </c>
      <c r="F3" s="26">
        <f>frac_mam_24_59months * 2.6</f>
        <v>0.1039999948</v>
      </c>
    </row>
    <row r="4" spans="1:6" ht="15.75" customHeight="1" x14ac:dyDescent="0.25">
      <c r="A4" s="3" t="s">
        <v>66</v>
      </c>
      <c r="B4" s="26">
        <f>frac_sam_1month * 2.6</f>
        <v>8.320000000000001E-2</v>
      </c>
      <c r="C4" s="26">
        <f>frac_sam_1_5months * 2.6</f>
        <v>8.320000000000001E-2</v>
      </c>
      <c r="D4" s="26">
        <f>frac_sam_6_11months * 2.6</f>
        <v>8.320000000000001E-2</v>
      </c>
      <c r="E4" s="26">
        <f>frac_sam_12_23months * 2.6</f>
        <v>8.320000000000001E-2</v>
      </c>
      <c r="F4" s="26">
        <f>frac_sam_24_59months * 2.6</f>
        <v>8.320000000000001E-2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0.161</v>
      </c>
      <c r="E2" s="91">
        <f>food_insecure</f>
        <v>0.161</v>
      </c>
      <c r="F2" s="91">
        <f>food_insecure</f>
        <v>0.161</v>
      </c>
      <c r="G2" s="91">
        <f>food_insecure</f>
        <v>0.161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0.161</v>
      </c>
      <c r="F5" s="91">
        <f>food_insecure</f>
        <v>0.161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2.0903290759899926</v>
      </c>
      <c r="D7" s="91">
        <f>diarrhoea_1_5mo</f>
        <v>1.91456994792</v>
      </c>
      <c r="E7" s="91">
        <f>diarrhoea_6_11mo</f>
        <v>1.91456994792</v>
      </c>
      <c r="F7" s="91">
        <f>diarrhoea_12_23mo</f>
        <v>1.3075594395299999</v>
      </c>
      <c r="G7" s="91">
        <f>diarrhoea_24_59mo</f>
        <v>1.3075594395299999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0.161</v>
      </c>
      <c r="F8" s="91">
        <f>food_insecure</f>
        <v>0.161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2.0903290759899926</v>
      </c>
      <c r="D12" s="91">
        <f>diarrhoea_1_5mo</f>
        <v>1.91456994792</v>
      </c>
      <c r="E12" s="91">
        <f>diarrhoea_6_11mo</f>
        <v>1.91456994792</v>
      </c>
      <c r="F12" s="91">
        <f>diarrhoea_12_23mo</f>
        <v>1.3075594395299999</v>
      </c>
      <c r="G12" s="91">
        <f>diarrhoea_24_59mo</f>
        <v>1.3075594395299999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0.161</v>
      </c>
      <c r="I15" s="91">
        <f>food_insecure</f>
        <v>0.161</v>
      </c>
      <c r="J15" s="91">
        <f>food_insecure</f>
        <v>0.161</v>
      </c>
      <c r="K15" s="91">
        <f>food_insecure</f>
        <v>0.161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0.73299999999999998</v>
      </c>
      <c r="I18" s="91">
        <f>frac_PW_health_facility</f>
        <v>0.73299999999999998</v>
      </c>
      <c r="J18" s="91">
        <f>frac_PW_health_facility</f>
        <v>0.73299999999999998</v>
      </c>
      <c r="K18" s="91">
        <f>frac_PW_health_facility</f>
        <v>0.73299999999999998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0.13</v>
      </c>
      <c r="I19" s="91">
        <f>frac_malaria_risk</f>
        <v>0.13</v>
      </c>
      <c r="J19" s="91">
        <f>frac_malaria_risk</f>
        <v>0.13</v>
      </c>
      <c r="K19" s="91">
        <f>frac_malaria_risk</f>
        <v>0.13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0.52200000000000002</v>
      </c>
      <c r="M24" s="91">
        <f>famplan_unmet_need</f>
        <v>0.52200000000000002</v>
      </c>
      <c r="N24" s="91">
        <f>famplan_unmet_need</f>
        <v>0.52200000000000002</v>
      </c>
      <c r="O24" s="91">
        <f>famplan_unmet_need</f>
        <v>0.52200000000000002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0.35303054385085197</v>
      </c>
      <c r="M25" s="91">
        <f>(1-food_insecure)*(0.49)+food_insecure*(0.7)</f>
        <v>0.52381</v>
      </c>
      <c r="N25" s="91">
        <f>(1-food_insecure)*(0.49)+food_insecure*(0.7)</f>
        <v>0.52381</v>
      </c>
      <c r="O25" s="91">
        <f>(1-food_insecure)*(0.49)+food_insecure*(0.7)</f>
        <v>0.52381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0.15129880450750799</v>
      </c>
      <c r="M26" s="91">
        <f>(1-food_insecure)*(0.21)+food_insecure*(0.3)</f>
        <v>0.22449</v>
      </c>
      <c r="N26" s="91">
        <f>(1-food_insecure)*(0.21)+food_insecure*(0.3)</f>
        <v>0.22449</v>
      </c>
      <c r="O26" s="91">
        <f>(1-food_insecure)*(0.21)+food_insecure*(0.3)</f>
        <v>0.22449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0.16963744084163998</v>
      </c>
      <c r="M27" s="91">
        <f>(1-food_insecure)*(0.3)</f>
        <v>0.25169999999999998</v>
      </c>
      <c r="N27" s="91">
        <f>(1-food_insecure)*(0.3)</f>
        <v>0.25169999999999998</v>
      </c>
      <c r="O27" s="91">
        <f>(1-food_insecure)*(0.3)</f>
        <v>0.25169999999999998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0.13</v>
      </c>
      <c r="D34" s="91">
        <f t="shared" si="3"/>
        <v>0.13</v>
      </c>
      <c r="E34" s="91">
        <f t="shared" si="3"/>
        <v>0.13</v>
      </c>
      <c r="F34" s="91">
        <f t="shared" si="3"/>
        <v>0.13</v>
      </c>
      <c r="G34" s="91">
        <f t="shared" si="3"/>
        <v>0.13</v>
      </c>
      <c r="H34" s="91">
        <f t="shared" si="3"/>
        <v>0.13</v>
      </c>
      <c r="I34" s="91">
        <f t="shared" si="3"/>
        <v>0.13</v>
      </c>
      <c r="J34" s="91">
        <f t="shared" si="3"/>
        <v>0.13</v>
      </c>
      <c r="K34" s="91">
        <f t="shared" si="3"/>
        <v>0.13</v>
      </c>
      <c r="L34" s="91">
        <f t="shared" si="3"/>
        <v>0.13</v>
      </c>
      <c r="M34" s="91">
        <f t="shared" si="3"/>
        <v>0.13</v>
      </c>
      <c r="N34" s="91">
        <f t="shared" si="3"/>
        <v>0.13</v>
      </c>
      <c r="O34" s="91">
        <f t="shared" si="3"/>
        <v>0.13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52323.311999999998</v>
      </c>
      <c r="C2" s="78">
        <v>107000</v>
      </c>
      <c r="D2" s="78">
        <v>214000</v>
      </c>
      <c r="E2" s="78">
        <v>205000</v>
      </c>
      <c r="F2" s="78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61070.001960839232</v>
      </c>
      <c r="I2" s="22">
        <f>G2-H2</f>
        <v>605929.99803916074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52125.652800000003</v>
      </c>
      <c r="C3" s="78">
        <v>108000</v>
      </c>
      <c r="D3" s="78">
        <v>214000</v>
      </c>
      <c r="E3" s="78">
        <v>208000</v>
      </c>
      <c r="F3" s="78">
        <v>148000</v>
      </c>
      <c r="G3" s="22">
        <f t="shared" si="0"/>
        <v>678000</v>
      </c>
      <c r="H3" s="22">
        <f t="shared" si="1"/>
        <v>60839.300820751283</v>
      </c>
      <c r="I3" s="22">
        <f t="shared" ref="I3:I15" si="3">G3-H3</f>
        <v>617160.69917924877</v>
      </c>
    </row>
    <row r="4" spans="1:9" ht="15.75" customHeight="1" x14ac:dyDescent="0.25">
      <c r="A4" s="7">
        <f t="shared" si="2"/>
        <v>2022</v>
      </c>
      <c r="B4" s="77">
        <v>51914.128200000006</v>
      </c>
      <c r="C4" s="78">
        <v>109000</v>
      </c>
      <c r="D4" s="78">
        <v>215000</v>
      </c>
      <c r="E4" s="78">
        <v>210000</v>
      </c>
      <c r="F4" s="78">
        <v>156000</v>
      </c>
      <c r="G4" s="22">
        <f t="shared" si="0"/>
        <v>690000</v>
      </c>
      <c r="H4" s="22">
        <f t="shared" si="1"/>
        <v>60592.416454242419</v>
      </c>
      <c r="I4" s="22">
        <f t="shared" si="3"/>
        <v>629407.58354575757</v>
      </c>
    </row>
    <row r="5" spans="1:9" ht="15.75" customHeight="1" x14ac:dyDescent="0.25">
      <c r="A5" s="7">
        <f t="shared" si="2"/>
        <v>2023</v>
      </c>
      <c r="B5" s="77">
        <v>51626.366400000006</v>
      </c>
      <c r="C5" s="78">
        <v>111000</v>
      </c>
      <c r="D5" s="78">
        <v>215000</v>
      </c>
      <c r="E5" s="78">
        <v>211000</v>
      </c>
      <c r="F5" s="78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7">
        <f t="shared" si="2"/>
        <v>2024</v>
      </c>
      <c r="B6" s="77">
        <v>51324.739200000004</v>
      </c>
      <c r="C6" s="78">
        <v>112000</v>
      </c>
      <c r="D6" s="78">
        <v>215000</v>
      </c>
      <c r="E6" s="78">
        <v>211000</v>
      </c>
      <c r="F6" s="78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7">
        <f t="shared" si="2"/>
        <v>2025</v>
      </c>
      <c r="B7" s="77">
        <v>50949.474000000002</v>
      </c>
      <c r="C7" s="78">
        <v>114000</v>
      </c>
      <c r="D7" s="78">
        <v>216000</v>
      </c>
      <c r="E7" s="78">
        <v>212000</v>
      </c>
      <c r="F7" s="78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7">
        <f t="shared" si="2"/>
        <v>2026</v>
      </c>
      <c r="B8" s="77">
        <v>50817.1538</v>
      </c>
      <c r="C8" s="78">
        <v>117000</v>
      </c>
      <c r="D8" s="78">
        <v>217000</v>
      </c>
      <c r="E8" s="78">
        <v>212000</v>
      </c>
      <c r="F8" s="78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7">
        <f t="shared" si="2"/>
        <v>2027</v>
      </c>
      <c r="B9" s="77">
        <v>50620.957999999991</v>
      </c>
      <c r="C9" s="78">
        <v>119000</v>
      </c>
      <c r="D9" s="78">
        <v>218000</v>
      </c>
      <c r="E9" s="78">
        <v>214000</v>
      </c>
      <c r="F9" s="78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7">
        <f t="shared" si="2"/>
        <v>2028</v>
      </c>
      <c r="B10" s="77">
        <v>50399.868599999987</v>
      </c>
      <c r="C10" s="78">
        <v>122000</v>
      </c>
      <c r="D10" s="78">
        <v>219000</v>
      </c>
      <c r="E10" s="78">
        <v>214000</v>
      </c>
      <c r="F10" s="78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7">
        <f t="shared" si="2"/>
        <v>2029</v>
      </c>
      <c r="B11" s="77">
        <v>50153.885599999987</v>
      </c>
      <c r="C11" s="78">
        <v>125000</v>
      </c>
      <c r="D11" s="78">
        <v>221000</v>
      </c>
      <c r="E11" s="78">
        <v>215000</v>
      </c>
      <c r="F11" s="78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7">
        <f t="shared" si="2"/>
        <v>2030</v>
      </c>
      <c r="B12" s="77">
        <v>49865.2</v>
      </c>
      <c r="C12" s="78">
        <v>126000</v>
      </c>
      <c r="D12" s="78">
        <v>223000</v>
      </c>
      <c r="E12" s="78">
        <v>215000</v>
      </c>
      <c r="F12" s="78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7" t="str">
        <f t="shared" si="2"/>
        <v/>
      </c>
      <c r="B13" s="77">
        <v>107000</v>
      </c>
      <c r="C13" s="78">
        <v>214000</v>
      </c>
      <c r="D13" s="78">
        <v>203000</v>
      </c>
      <c r="E13" s="78">
        <v>134000</v>
      </c>
      <c r="F13" s="78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8.3443785749999999E-2</v>
      </c>
    </row>
    <row r="4" spans="1:8" ht="15.75" customHeight="1" x14ac:dyDescent="0.25">
      <c r="B4" s="24" t="s">
        <v>7</v>
      </c>
      <c r="C4" s="79">
        <v>0.19215708982329743</v>
      </c>
    </row>
    <row r="5" spans="1:8" ht="15.75" customHeight="1" x14ac:dyDescent="0.25">
      <c r="B5" s="24" t="s">
        <v>8</v>
      </c>
      <c r="C5" s="79">
        <v>8.7737112922844376E-2</v>
      </c>
    </row>
    <row r="6" spans="1:8" ht="15.75" customHeight="1" x14ac:dyDescent="0.25">
      <c r="B6" s="24" t="s">
        <v>10</v>
      </c>
      <c r="C6" s="79">
        <v>0.10129418443181418</v>
      </c>
    </row>
    <row r="7" spans="1:8" ht="15.75" customHeight="1" x14ac:dyDescent="0.25">
      <c r="B7" s="24" t="s">
        <v>13</v>
      </c>
      <c r="C7" s="79">
        <v>0.17061725394971122</v>
      </c>
    </row>
    <row r="8" spans="1:8" ht="15.75" customHeight="1" x14ac:dyDescent="0.25">
      <c r="B8" s="24" t="s">
        <v>14</v>
      </c>
      <c r="C8" s="79">
        <v>5.7325985315705998E-4</v>
      </c>
    </row>
    <row r="9" spans="1:8" ht="15.75" customHeight="1" x14ac:dyDescent="0.25">
      <c r="B9" s="24" t="s">
        <v>27</v>
      </c>
      <c r="C9" s="79">
        <v>4.9525601836962155E-2</v>
      </c>
    </row>
    <row r="10" spans="1:8" ht="15.75" customHeight="1" x14ac:dyDescent="0.25">
      <c r="B10" s="24" t="s">
        <v>15</v>
      </c>
      <c r="C10" s="79">
        <v>0.3146517114322136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0.38482241244490306</v>
      </c>
      <c r="D14" s="79">
        <v>0.38482241244490306</v>
      </c>
      <c r="E14" s="79">
        <v>0.33525913652487899</v>
      </c>
      <c r="F14" s="79">
        <v>0.33525913652487899</v>
      </c>
    </row>
    <row r="15" spans="1:8" ht="15.75" customHeight="1" x14ac:dyDescent="0.25">
      <c r="B15" s="24" t="s">
        <v>16</v>
      </c>
      <c r="C15" s="79">
        <v>0.199586134945405</v>
      </c>
      <c r="D15" s="79">
        <v>0.199586134945405</v>
      </c>
      <c r="E15" s="79">
        <v>0.14090867220658501</v>
      </c>
      <c r="F15" s="79">
        <v>0.14090867220658501</v>
      </c>
    </row>
    <row r="16" spans="1:8" ht="15.75" customHeight="1" x14ac:dyDescent="0.25">
      <c r="B16" s="24" t="s">
        <v>17</v>
      </c>
      <c r="C16" s="79">
        <v>1.5057028525802601E-2</v>
      </c>
      <c r="D16" s="79">
        <v>1.5057028525802601E-2</v>
      </c>
      <c r="E16" s="79">
        <v>2.1399746910899999E-2</v>
      </c>
      <c r="F16" s="79">
        <v>2.1399746910899999E-2</v>
      </c>
    </row>
    <row r="17" spans="1:8" ht="15.75" customHeight="1" x14ac:dyDescent="0.25">
      <c r="B17" s="24" t="s">
        <v>18</v>
      </c>
      <c r="C17" s="79">
        <v>2.47183275173071E-3</v>
      </c>
      <c r="D17" s="79">
        <v>2.47183275173071E-3</v>
      </c>
      <c r="E17" s="79">
        <v>6.68668229557176E-3</v>
      </c>
      <c r="F17" s="79">
        <v>6.68668229557176E-3</v>
      </c>
    </row>
    <row r="18" spans="1:8" ht="15.75" customHeight="1" x14ac:dyDescent="0.25">
      <c r="B18" s="24" t="s">
        <v>19</v>
      </c>
      <c r="C18" s="79">
        <v>4.26853683686855E-4</v>
      </c>
      <c r="D18" s="79">
        <v>4.26853683686855E-4</v>
      </c>
      <c r="E18" s="79">
        <v>4.3150555488421999E-3</v>
      </c>
      <c r="F18" s="79">
        <v>4.3150555488421999E-3</v>
      </c>
    </row>
    <row r="19" spans="1:8" ht="15.75" customHeight="1" x14ac:dyDescent="0.25">
      <c r="B19" s="24" t="s">
        <v>20</v>
      </c>
      <c r="C19" s="79">
        <v>1.9404571666630899E-2</v>
      </c>
      <c r="D19" s="79">
        <v>1.9404571666630899E-2</v>
      </c>
      <c r="E19" s="79">
        <v>2.1851066286371901E-2</v>
      </c>
      <c r="F19" s="79">
        <v>2.1851066286371901E-2</v>
      </c>
    </row>
    <row r="20" spans="1:8" ht="15.75" customHeight="1" x14ac:dyDescent="0.25">
      <c r="B20" s="24" t="s">
        <v>21</v>
      </c>
      <c r="C20" s="79">
        <v>0.123589596250143</v>
      </c>
      <c r="D20" s="79">
        <v>0.123589596250143</v>
      </c>
      <c r="E20" s="79">
        <v>4.3035084966401203E-2</v>
      </c>
      <c r="F20" s="79">
        <v>4.3035084966401203E-2</v>
      </c>
    </row>
    <row r="21" spans="1:8" ht="15.75" customHeight="1" x14ac:dyDescent="0.25">
      <c r="B21" s="24" t="s">
        <v>22</v>
      </c>
      <c r="C21" s="79">
        <v>2.7133155659110997E-2</v>
      </c>
      <c r="D21" s="79">
        <v>2.7133155659110997E-2</v>
      </c>
      <c r="E21" s="79">
        <v>0.130853889890516</v>
      </c>
      <c r="F21" s="79">
        <v>0.130853889890516</v>
      </c>
    </row>
    <row r="22" spans="1:8" ht="15.75" customHeight="1" x14ac:dyDescent="0.25">
      <c r="B22" s="24" t="s">
        <v>23</v>
      </c>
      <c r="C22" s="79">
        <v>0.22750841407258693</v>
      </c>
      <c r="D22" s="79">
        <v>0.22750841407258693</v>
      </c>
      <c r="E22" s="79">
        <v>0.29569066536993294</v>
      </c>
      <c r="F22" s="79">
        <v>0.29569066536993294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4.6300000000000001E-2</v>
      </c>
    </row>
    <row r="27" spans="1:8" ht="15.75" customHeight="1" x14ac:dyDescent="0.25">
      <c r="B27" s="24" t="s">
        <v>39</v>
      </c>
      <c r="C27" s="79">
        <v>2.2400000000000003E-2</v>
      </c>
    </row>
    <row r="28" spans="1:8" ht="15.75" customHeight="1" x14ac:dyDescent="0.25">
      <c r="B28" s="24" t="s">
        <v>40</v>
      </c>
      <c r="C28" s="79">
        <v>0.1057</v>
      </c>
    </row>
    <row r="29" spans="1:8" ht="15.75" customHeight="1" x14ac:dyDescent="0.25">
      <c r="B29" s="24" t="s">
        <v>41</v>
      </c>
      <c r="C29" s="79">
        <v>0.1067</v>
      </c>
    </row>
    <row r="30" spans="1:8" ht="15.75" customHeight="1" x14ac:dyDescent="0.25">
      <c r="B30" s="24" t="s">
        <v>42</v>
      </c>
      <c r="C30" s="79">
        <v>5.0700000000000002E-2</v>
      </c>
    </row>
    <row r="31" spans="1:8" ht="15.75" customHeight="1" x14ac:dyDescent="0.25">
      <c r="B31" s="24" t="s">
        <v>43</v>
      </c>
      <c r="C31" s="79">
        <v>9.820000000000001E-2</v>
      </c>
    </row>
    <row r="32" spans="1:8" ht="15.75" customHeight="1" x14ac:dyDescent="0.25">
      <c r="B32" s="24" t="s">
        <v>44</v>
      </c>
      <c r="C32" s="79">
        <v>3.9100000000000003E-2</v>
      </c>
    </row>
    <row r="33" spans="2:3" ht="15.75" customHeight="1" x14ac:dyDescent="0.25">
      <c r="B33" s="24" t="s">
        <v>45</v>
      </c>
      <c r="C33" s="79">
        <v>9.1400000000000009E-2</v>
      </c>
    </row>
    <row r="34" spans="2:3" ht="15.75" customHeight="1" x14ac:dyDescent="0.25">
      <c r="B34" s="24" t="s">
        <v>46</v>
      </c>
      <c r="C34" s="79">
        <v>0.4395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0.50301096224116926</v>
      </c>
      <c r="D2" s="80">
        <v>0.50301096224116926</v>
      </c>
      <c r="E2" s="80">
        <v>0.46740414507772016</v>
      </c>
      <c r="F2" s="80">
        <v>0.36202352941176469</v>
      </c>
      <c r="G2" s="80">
        <v>0.32655479452054786</v>
      </c>
    </row>
    <row r="3" spans="1:15" ht="15.75" customHeight="1" x14ac:dyDescent="0.25">
      <c r="A3" s="5"/>
      <c r="B3" s="11" t="s">
        <v>118</v>
      </c>
      <c r="C3" s="80">
        <v>0.18298903775883069</v>
      </c>
      <c r="D3" s="80">
        <v>0.18298903775883069</v>
      </c>
      <c r="E3" s="80">
        <v>0.21859585492227979</v>
      </c>
      <c r="F3" s="80">
        <v>0.32397647058823531</v>
      </c>
      <c r="G3" s="80">
        <v>0.35944520547945197</v>
      </c>
    </row>
    <row r="4" spans="1:15" ht="15.75" customHeight="1" x14ac:dyDescent="0.25">
      <c r="A4" s="5"/>
      <c r="B4" s="11" t="s">
        <v>116</v>
      </c>
      <c r="C4" s="81">
        <v>0.19822346368715085</v>
      </c>
      <c r="D4" s="81">
        <v>0.19822346368715085</v>
      </c>
      <c r="E4" s="81">
        <v>0.19227312775330396</v>
      </c>
      <c r="F4" s="81">
        <v>0.18064691358024693</v>
      </c>
      <c r="G4" s="81">
        <v>0.18643749999999998</v>
      </c>
    </row>
    <row r="5" spans="1:15" ht="15.75" customHeight="1" x14ac:dyDescent="0.25">
      <c r="A5" s="5"/>
      <c r="B5" s="11" t="s">
        <v>119</v>
      </c>
      <c r="C5" s="81">
        <v>0.11577653631284918</v>
      </c>
      <c r="D5" s="81">
        <v>0.11577653631284918</v>
      </c>
      <c r="E5" s="81">
        <v>0.12172687224669604</v>
      </c>
      <c r="F5" s="81">
        <v>0.13335308641975308</v>
      </c>
      <c r="G5" s="81">
        <v>0.1275625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0.80251254262377314</v>
      </c>
      <c r="D8" s="80">
        <v>0.80251254262377314</v>
      </c>
      <c r="E8" s="80">
        <v>0.76471256995409831</v>
      </c>
      <c r="F8" s="80">
        <v>0.78461802744206</v>
      </c>
      <c r="G8" s="80">
        <v>0.82915408658531553</v>
      </c>
    </row>
    <row r="9" spans="1:15" ht="15.75" customHeight="1" x14ac:dyDescent="0.25">
      <c r="B9" s="7" t="s">
        <v>121</v>
      </c>
      <c r="C9" s="80">
        <v>0.12548745937622685</v>
      </c>
      <c r="D9" s="80">
        <v>0.12548745937622685</v>
      </c>
      <c r="E9" s="80">
        <v>0.16328743204590163</v>
      </c>
      <c r="F9" s="80">
        <v>0.14338197455793994</v>
      </c>
      <c r="G9" s="80">
        <v>9.8845915414684599E-2</v>
      </c>
    </row>
    <row r="10" spans="1:15" ht="15.75" customHeight="1" x14ac:dyDescent="0.25">
      <c r="B10" s="7" t="s">
        <v>122</v>
      </c>
      <c r="C10" s="81">
        <v>3.9999997999999995E-2</v>
      </c>
      <c r="D10" s="81">
        <v>3.9999997999999995E-2</v>
      </c>
      <c r="E10" s="81">
        <v>3.9999997999999995E-2</v>
      </c>
      <c r="F10" s="81">
        <v>3.9999997999999995E-2</v>
      </c>
      <c r="G10" s="81">
        <v>3.9999997999999995E-2</v>
      </c>
    </row>
    <row r="11" spans="1:15" ht="15.75" customHeight="1" x14ac:dyDescent="0.25">
      <c r="B11" s="7" t="s">
        <v>123</v>
      </c>
      <c r="C11" s="81">
        <v>3.2000000000000001E-2</v>
      </c>
      <c r="D11" s="81">
        <v>3.2000000000000001E-2</v>
      </c>
      <c r="E11" s="81">
        <v>3.2000000000000001E-2</v>
      </c>
      <c r="F11" s="81">
        <v>3.2000000000000001E-2</v>
      </c>
      <c r="G11" s="81">
        <v>3.2000000000000001E-2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0.62072485924999998</v>
      </c>
      <c r="D14" s="82">
        <v>0.60000760225000005</v>
      </c>
      <c r="E14" s="82">
        <v>0.60000760225000005</v>
      </c>
      <c r="F14" s="82">
        <v>0.365490115999</v>
      </c>
      <c r="G14" s="82">
        <v>0.365490115999</v>
      </c>
      <c r="H14" s="83">
        <v>0.34</v>
      </c>
      <c r="I14" s="83">
        <v>0.34</v>
      </c>
      <c r="J14" s="83">
        <v>0.34</v>
      </c>
      <c r="K14" s="83">
        <v>0.34</v>
      </c>
      <c r="L14" s="83">
        <v>0.44753935092800001</v>
      </c>
      <c r="M14" s="83">
        <v>0.311656122684</v>
      </c>
      <c r="N14" s="83">
        <v>0.29221029814249999</v>
      </c>
      <c r="O14" s="83">
        <v>0.33298222598499999</v>
      </c>
    </row>
    <row r="15" spans="1:15" ht="15.75" customHeight="1" x14ac:dyDescent="0.25">
      <c r="B15" s="16" t="s">
        <v>68</v>
      </c>
      <c r="C15" s="80">
        <f>iron_deficiency_anaemia*C14</f>
        <v>0.27968074714479757</v>
      </c>
      <c r="D15" s="80">
        <f t="shared" ref="D15:O15" si="0">iron_deficiency_anaemia*D14</f>
        <v>0.27034614771607207</v>
      </c>
      <c r="E15" s="80">
        <f t="shared" si="0"/>
        <v>0.27034614771607207</v>
      </c>
      <c r="F15" s="80">
        <f t="shared" si="0"/>
        <v>0.16467932159209564</v>
      </c>
      <c r="G15" s="80">
        <f t="shared" si="0"/>
        <v>0.16467932159209564</v>
      </c>
      <c r="H15" s="80">
        <f t="shared" si="0"/>
        <v>0.15319420933797759</v>
      </c>
      <c r="I15" s="80">
        <f t="shared" si="0"/>
        <v>0.15319420933797759</v>
      </c>
      <c r="J15" s="80">
        <f t="shared" si="0"/>
        <v>0.15319420933797759</v>
      </c>
      <c r="K15" s="80">
        <f t="shared" si="0"/>
        <v>0.15319420933797759</v>
      </c>
      <c r="L15" s="80">
        <f t="shared" si="0"/>
        <v>0.20164834415601957</v>
      </c>
      <c r="M15" s="80">
        <f t="shared" si="0"/>
        <v>0.14042327441151506</v>
      </c>
      <c r="N15" s="80">
        <f t="shared" si="0"/>
        <v>0.13166154583633821</v>
      </c>
      <c r="O15" s="80">
        <f t="shared" si="0"/>
        <v>0.15003220245109367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0.313</v>
      </c>
      <c r="D2" s="81">
        <v>0.313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0.222</v>
      </c>
      <c r="D3" s="81">
        <v>0.22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0.17300000000000001</v>
      </c>
      <c r="D4" s="81">
        <v>0.17300000000000001</v>
      </c>
      <c r="E4" s="81">
        <v>0.48599999999999999</v>
      </c>
      <c r="F4" s="81">
        <v>0.82750000000000001</v>
      </c>
      <c r="G4" s="81">
        <v>0</v>
      </c>
    </row>
    <row r="5" spans="1:7" x14ac:dyDescent="0.25">
      <c r="B5" s="43" t="s">
        <v>169</v>
      </c>
      <c r="C5" s="80">
        <f>1-SUM(C2:C4)</f>
        <v>0.29199999999999993</v>
      </c>
      <c r="D5" s="80">
        <f>1-SUM(D2:D4)</f>
        <v>0.29399999999999993</v>
      </c>
      <c r="E5" s="80">
        <f>1-SUM(E2:E4)</f>
        <v>0.51400000000000001</v>
      </c>
      <c r="F5" s="80">
        <f>1-SUM(F2:F4)</f>
        <v>0.17249999999999999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0.27139000000000002</v>
      </c>
      <c r="D2" s="143">
        <v>0.26808999999999999</v>
      </c>
      <c r="E2" s="143">
        <v>0.26530999999999999</v>
      </c>
      <c r="F2" s="143">
        <v>0.26257000000000003</v>
      </c>
      <c r="G2" s="143">
        <v>0.25978000000000001</v>
      </c>
      <c r="H2" s="143">
        <v>0.25702999999999998</v>
      </c>
      <c r="I2" s="143">
        <v>0.25422</v>
      </c>
      <c r="J2" s="143">
        <v>0.25136999999999998</v>
      </c>
      <c r="K2" s="143">
        <v>0.24854999999999999</v>
      </c>
      <c r="L2" s="143">
        <v>0.24582000000000001</v>
      </c>
      <c r="M2" s="143">
        <v>0.24318999999999999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5.5980000000000002E-2</v>
      </c>
      <c r="D4" s="143">
        <v>5.5170000000000004E-2</v>
      </c>
      <c r="E4" s="143">
        <v>5.4320000000000007E-2</v>
      </c>
      <c r="F4" s="143">
        <v>5.3499999999999999E-2</v>
      </c>
      <c r="G4" s="143">
        <v>5.271E-2</v>
      </c>
      <c r="H4" s="143">
        <v>5.1950000000000003E-2</v>
      </c>
      <c r="I4" s="143">
        <v>5.1220000000000002E-2</v>
      </c>
      <c r="J4" s="143">
        <v>5.0519999999999995E-2</v>
      </c>
      <c r="K4" s="143">
        <v>4.9840000000000002E-2</v>
      </c>
      <c r="L4" s="143">
        <v>4.9169999999999998E-2</v>
      </c>
      <c r="M4" s="143">
        <v>4.8520000000000001E-2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0.44753935092800001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0.313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0.82750000000000001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21.32</v>
      </c>
      <c r="D13" s="142">
        <v>20.135999999999999</v>
      </c>
      <c r="E13" s="142">
        <v>19.279</v>
      </c>
      <c r="F13" s="142">
        <v>18.407</v>
      </c>
      <c r="G13" s="142">
        <v>17.885000000000002</v>
      </c>
      <c r="H13" s="142">
        <v>17.146000000000001</v>
      </c>
      <c r="I13" s="142">
        <v>16.545000000000002</v>
      </c>
      <c r="J13" s="142">
        <v>15.930999999999999</v>
      </c>
      <c r="K13" s="142">
        <v>15.532</v>
      </c>
      <c r="L13" s="142">
        <v>15.294</v>
      </c>
      <c r="M13" s="142">
        <v>15.074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1.29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75.762459741294762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40.277595090905891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692.41497754805209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1.948123472199554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1.877060805387784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1.877060805387784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1.877060805387784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1.877060805387784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13.409894534701802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13.409894534701802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1.1166603345971493</v>
      </c>
      <c r="E17" s="86" t="s">
        <v>202</v>
      </c>
    </row>
    <row r="18" spans="1:5" ht="16.05" customHeight="1" x14ac:dyDescent="0.25">
      <c r="A18" s="52" t="s">
        <v>173</v>
      </c>
      <c r="B18" s="85">
        <v>0.45500000000000002</v>
      </c>
      <c r="C18" s="85">
        <v>0.95</v>
      </c>
      <c r="D18" s="149">
        <v>15.878970056306116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16.240204677311851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23.349725533539807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4.5279095940423639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18.982269813808944</v>
      </c>
      <c r="E24" s="86" t="s">
        <v>202</v>
      </c>
    </row>
    <row r="25" spans="1:5" ht="15.75" customHeight="1" x14ac:dyDescent="0.25">
      <c r="A25" s="52" t="s">
        <v>87</v>
      </c>
      <c r="B25" s="85">
        <v>0.01</v>
      </c>
      <c r="C25" s="85">
        <v>0.95</v>
      </c>
      <c r="D25" s="149">
        <v>19.19542214773287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6.1138421578617166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10.010054663486137</v>
      </c>
      <c r="E27" s="86" t="s">
        <v>202</v>
      </c>
    </row>
    <row r="28" spans="1:5" ht="15.75" customHeight="1" x14ac:dyDescent="0.25">
      <c r="A28" s="52" t="s">
        <v>84</v>
      </c>
      <c r="B28" s="85">
        <v>0.42899999999999999</v>
      </c>
      <c r="C28" s="85">
        <v>0.95</v>
      </c>
      <c r="D28" s="149">
        <v>1.1256396465636616</v>
      </c>
      <c r="E28" s="86" t="s">
        <v>202</v>
      </c>
    </row>
    <row r="29" spans="1:5" ht="15.75" customHeight="1" x14ac:dyDescent="0.25">
      <c r="A29" s="52" t="s">
        <v>58</v>
      </c>
      <c r="B29" s="85">
        <v>0.45500000000000002</v>
      </c>
      <c r="C29" s="85">
        <v>0.95</v>
      </c>
      <c r="D29" s="149">
        <v>154.12104998731232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210.0403896670712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210.0403896670712</v>
      </c>
      <c r="E31" s="86" t="s">
        <v>202</v>
      </c>
    </row>
    <row r="32" spans="1:5" ht="15.75" customHeight="1" x14ac:dyDescent="0.25">
      <c r="A32" s="52" t="s">
        <v>28</v>
      </c>
      <c r="B32" s="85">
        <v>0.54</v>
      </c>
      <c r="C32" s="85">
        <v>0.95</v>
      </c>
      <c r="D32" s="149">
        <v>2.4385423103594888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0.63400000000000001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0.96200000000000008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0.74400000000000011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2.2494032897944334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2.4596659029691801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2020-07-16T02:33:15Z</dcterms:modified>
</cp:coreProperties>
</file>