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2E6F2FB7-8265-4F84-A88F-94AFEAEA8967}" xr6:coauthVersionLast="45" xr6:coauthVersionMax="45" xr10:uidLastSave="{00000000-0000-0000-0000-000000000000}"/>
  <bookViews>
    <workbookView xWindow="2304" yWindow="2304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I20" i="2" s="1"/>
  <c r="H20" i="2"/>
  <c r="G21" i="2"/>
  <c r="H21" i="2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/>
  <c r="G32" i="2"/>
  <c r="H32" i="2"/>
  <c r="I32" i="2"/>
  <c r="G33" i="2"/>
  <c r="H33" i="2"/>
  <c r="I33" i="2" s="1"/>
  <c r="G34" i="2"/>
  <c r="H34" i="2"/>
  <c r="I34" i="2" s="1"/>
  <c r="G35" i="2"/>
  <c r="H35" i="2"/>
  <c r="I35" i="2" s="1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1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I4" i="2" s="1"/>
  <c r="H5" i="2"/>
  <c r="H6" i="2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G6" i="2"/>
  <c r="I6" i="2" s="1"/>
  <c r="G7" i="2"/>
  <c r="G8" i="2"/>
  <c r="I8" i="2" s="1"/>
  <c r="G9" i="2"/>
  <c r="I9" i="2" s="1"/>
  <c r="G10" i="2"/>
  <c r="G11" i="2"/>
  <c r="G12" i="2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2" i="2" l="1"/>
  <c r="I19" i="2"/>
  <c r="I10" i="2"/>
  <c r="I5" i="2"/>
  <c r="I11" i="2"/>
  <c r="I3" i="2"/>
  <c r="A34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<sst xmlns="http://schemas.openxmlformats.org/spreadsheetml/2006/main" count="1120" uniqueCount="273">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</sst>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14828045</v>
      </c>
    </row>
    <row r="8" spans="1:3" ht="15" customHeight="1" x14ac:dyDescent="0.25">
      <c r="B8" s="7" t="s">
        <v>106</v>
      </c>
      <c r="C8" s="70">
        <v>4.8000000000000001E-2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0.84275520324706998</v>
      </c>
    </row>
    <row r="11" spans="1:3" ht="15" customHeight="1" x14ac:dyDescent="0.25">
      <c r="B11" s="7" t="s">
        <v>108</v>
      </c>
      <c r="C11" s="70">
        <v>0.90900000000000003</v>
      </c>
    </row>
    <row r="12" spans="1:3" ht="15" customHeight="1" x14ac:dyDescent="0.25">
      <c r="B12" s="7" t="s">
        <v>109</v>
      </c>
      <c r="C12" s="70">
        <v>0.49700000000000005</v>
      </c>
    </row>
    <row r="13" spans="1:3" ht="15" customHeight="1" x14ac:dyDescent="0.25">
      <c r="B13" s="7" t="s">
        <v>110</v>
      </c>
      <c r="C13" s="70">
        <v>0.107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0.18280000000000002</v>
      </c>
    </row>
    <row r="24" spans="1:3" ht="15" customHeight="1" x14ac:dyDescent="0.25">
      <c r="B24" s="20" t="s">
        <v>102</v>
      </c>
      <c r="C24" s="71">
        <v>0.54590000000000005</v>
      </c>
    </row>
    <row r="25" spans="1:3" ht="15" customHeight="1" x14ac:dyDescent="0.25">
      <c r="B25" s="20" t="s">
        <v>103</v>
      </c>
      <c r="C25" s="71">
        <v>0.23910000000000001</v>
      </c>
    </row>
    <row r="26" spans="1:3" ht="15" customHeight="1" x14ac:dyDescent="0.25">
      <c r="B26" s="20" t="s">
        <v>104</v>
      </c>
      <c r="C26" s="71">
        <v>3.2199999999999999E-2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</v>
      </c>
    </row>
    <row r="30" spans="1:3" ht="14.25" customHeight="1" x14ac:dyDescent="0.25">
      <c r="B30" s="30" t="s">
        <v>76</v>
      </c>
      <c r="C30" s="73">
        <v>0.105</v>
      </c>
    </row>
    <row r="31" spans="1:3" ht="14.25" customHeight="1" x14ac:dyDescent="0.25">
      <c r="B31" s="30" t="s">
        <v>77</v>
      </c>
      <c r="C31" s="73">
        <v>9.9000000000000005E-2</v>
      </c>
    </row>
    <row r="32" spans="1:3" ht="14.25" customHeight="1" x14ac:dyDescent="0.25">
      <c r="B32" s="30" t="s">
        <v>78</v>
      </c>
      <c r="C32" s="73">
        <v>0.44600000000000001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8.5</v>
      </c>
    </row>
    <row r="38" spans="1:5" ht="15" customHeight="1" x14ac:dyDescent="0.25">
      <c r="B38" s="16" t="s">
        <v>91</v>
      </c>
      <c r="C38" s="75">
        <v>13.2</v>
      </c>
      <c r="D38" s="17"/>
      <c r="E38" s="18"/>
    </row>
    <row r="39" spans="1:5" ht="15" customHeight="1" x14ac:dyDescent="0.25">
      <c r="B39" s="16" t="s">
        <v>90</v>
      </c>
      <c r="C39" s="75">
        <v>14.8</v>
      </c>
      <c r="D39" s="17"/>
      <c r="E39" s="17"/>
    </row>
    <row r="40" spans="1:5" ht="15" customHeight="1" x14ac:dyDescent="0.25">
      <c r="B40" s="16" t="s">
        <v>171</v>
      </c>
      <c r="C40" s="75">
        <v>0.44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1.9299999999999998E-2</v>
      </c>
      <c r="D45" s="17"/>
    </row>
    <row r="46" spans="1:5" ht="15.75" customHeight="1" x14ac:dyDescent="0.25">
      <c r="B46" s="16" t="s">
        <v>11</v>
      </c>
      <c r="C46" s="71">
        <v>7.3099999999999998E-2</v>
      </c>
      <c r="D46" s="17"/>
    </row>
    <row r="47" spans="1:5" ht="15.75" customHeight="1" x14ac:dyDescent="0.25">
      <c r="B47" s="16" t="s">
        <v>12</v>
      </c>
      <c r="C47" s="71">
        <v>0.1148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0.79280000000000006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1.2795040448974926</v>
      </c>
      <c r="D51" s="17"/>
    </row>
    <row r="52" spans="1:4" ht="15" customHeight="1" x14ac:dyDescent="0.25">
      <c r="B52" s="16" t="s">
        <v>125</v>
      </c>
      <c r="C52" s="76">
        <v>1.57861631651</v>
      </c>
    </row>
    <row r="53" spans="1:4" ht="15.75" customHeight="1" x14ac:dyDescent="0.25">
      <c r="B53" s="16" t="s">
        <v>126</v>
      </c>
      <c r="C53" s="76">
        <v>1.57861631651</v>
      </c>
    </row>
    <row r="54" spans="1:4" ht="15.75" customHeight="1" x14ac:dyDescent="0.25">
      <c r="B54" s="16" t="s">
        <v>127</v>
      </c>
      <c r="C54" s="76">
        <v>1.18606072264</v>
      </c>
    </row>
    <row r="55" spans="1:4" ht="15.75" customHeight="1" x14ac:dyDescent="0.25">
      <c r="B55" s="16" t="s">
        <v>128</v>
      </c>
      <c r="C55" s="76">
        <v>1.18606072264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1.9347037484885126E-2</v>
      </c>
    </row>
    <row r="59" spans="1:4" ht="15.75" customHeight="1" x14ac:dyDescent="0.25">
      <c r="B59" s="16" t="s">
        <v>132</v>
      </c>
      <c r="C59" s="70">
        <v>0.54093358507687406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1.2795040448974926</v>
      </c>
      <c r="C2" s="26">
        <f>'Baseline year population inputs'!C52</f>
        <v>1.57861631651</v>
      </c>
      <c r="D2" s="26">
        <f>'Baseline year population inputs'!C53</f>
        <v>1.57861631651</v>
      </c>
      <c r="E2" s="26">
        <f>'Baseline year population inputs'!C54</f>
        <v>1.18606072264</v>
      </c>
      <c r="F2" s="26">
        <f>'Baseline year population inputs'!C55</f>
        <v>1.18606072264</v>
      </c>
    </row>
    <row r="3" spans="1:6" ht="15.75" customHeight="1" x14ac:dyDescent="0.25">
      <c r="A3" s="3" t="s">
        <v>65</v>
      </c>
      <c r="B3" s="26">
        <f>frac_mam_1month * 2.6</f>
        <v>0.11522699084</v>
      </c>
      <c r="C3" s="26">
        <f>frac_mam_1_5months * 2.6</f>
        <v>0.11522699084</v>
      </c>
      <c r="D3" s="26">
        <f>frac_mam_6_11months * 2.6</f>
        <v>4.6041787999999972E-3</v>
      </c>
      <c r="E3" s="26">
        <f>frac_mam_12_23months * 2.6</f>
        <v>6.2520352700000004E-2</v>
      </c>
      <c r="F3" s="26">
        <f>frac_mam_24_59months * 2.6</f>
        <v>2.1435552224666664E-2</v>
      </c>
    </row>
    <row r="4" spans="1:6" ht="15.75" customHeight="1" x14ac:dyDescent="0.25">
      <c r="A4" s="3" t="s">
        <v>66</v>
      </c>
      <c r="B4" s="26">
        <f>frac_sam_1month * 2.6</f>
        <v>2.2148291360000003E-2</v>
      </c>
      <c r="C4" s="26">
        <f>frac_sam_1_5months * 2.6</f>
        <v>2.2148291360000003E-2</v>
      </c>
      <c r="D4" s="26">
        <f>frac_sam_6_11months * 2.6</f>
        <v>4.2138972199999999E-2</v>
      </c>
      <c r="E4" s="26">
        <f>frac_sam_12_23months * 2.6</f>
        <v>7.0785246999999999E-3</v>
      </c>
      <c r="F4" s="26">
        <f>frac_sam_24_59months * 2.6</f>
        <v>2.8346846753333332E-3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4.8000000000000001E-2</v>
      </c>
      <c r="E2" s="91">
        <f>food_insecure</f>
        <v>4.8000000000000001E-2</v>
      </c>
      <c r="F2" s="91">
        <f>food_insecure</f>
        <v>4.8000000000000001E-2</v>
      </c>
      <c r="G2" s="91">
        <f>food_insecure</f>
        <v>4.8000000000000001E-2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4.8000000000000001E-2</v>
      </c>
      <c r="F5" s="91">
        <f>food_insecure</f>
        <v>4.8000000000000001E-2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1.2795040448974926</v>
      </c>
      <c r="D7" s="91">
        <f>diarrhoea_1_5mo</f>
        <v>1.57861631651</v>
      </c>
      <c r="E7" s="91">
        <f>diarrhoea_6_11mo</f>
        <v>1.57861631651</v>
      </c>
      <c r="F7" s="91">
        <f>diarrhoea_12_23mo</f>
        <v>1.18606072264</v>
      </c>
      <c r="G7" s="91">
        <f>diarrhoea_24_59mo</f>
        <v>1.18606072264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4.8000000000000001E-2</v>
      </c>
      <c r="F8" s="91">
        <f>food_insecure</f>
        <v>4.8000000000000001E-2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1.2795040448974926</v>
      </c>
      <c r="D12" s="91">
        <f>diarrhoea_1_5mo</f>
        <v>1.57861631651</v>
      </c>
      <c r="E12" s="91">
        <f>diarrhoea_6_11mo</f>
        <v>1.57861631651</v>
      </c>
      <c r="F12" s="91">
        <f>diarrhoea_12_23mo</f>
        <v>1.18606072264</v>
      </c>
      <c r="G12" s="91">
        <f>diarrhoea_24_59mo</f>
        <v>1.18606072264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4.8000000000000001E-2</v>
      </c>
      <c r="I15" s="91">
        <f>food_insecure</f>
        <v>4.8000000000000001E-2</v>
      </c>
      <c r="J15" s="91">
        <f>food_insecure</f>
        <v>4.8000000000000001E-2</v>
      </c>
      <c r="K15" s="91">
        <f>food_insecure</f>
        <v>4.8000000000000001E-2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0.90900000000000003</v>
      </c>
      <c r="I18" s="91">
        <f>frac_PW_health_facility</f>
        <v>0.90900000000000003</v>
      </c>
      <c r="J18" s="91">
        <f>frac_PW_health_facility</f>
        <v>0.90900000000000003</v>
      </c>
      <c r="K18" s="91">
        <f>frac_PW_health_facility</f>
        <v>0.90900000000000003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0.107</v>
      </c>
      <c r="M24" s="91">
        <f>famplan_unmet_need</f>
        <v>0.107</v>
      </c>
      <c r="N24" s="91">
        <f>famplan_unmet_need</f>
        <v>0.107</v>
      </c>
      <c r="O24" s="91">
        <f>famplan_unmet_need</f>
        <v>0.107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7.863497796020523E-2</v>
      </c>
      <c r="M25" s="91">
        <f>(1-food_insecure)*(0.49)+food_insecure*(0.7)</f>
        <v>0.50007999999999997</v>
      </c>
      <c r="N25" s="91">
        <f>(1-food_insecure)*(0.49)+food_insecure*(0.7)</f>
        <v>0.50007999999999997</v>
      </c>
      <c r="O25" s="91">
        <f>(1-food_insecure)*(0.49)+food_insecure*(0.7)</f>
        <v>0.50007999999999997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3.3700704840087962E-2</v>
      </c>
      <c r="M26" s="91">
        <f>(1-food_insecure)*(0.21)+food_insecure*(0.3)</f>
        <v>0.21431999999999998</v>
      </c>
      <c r="N26" s="91">
        <f>(1-food_insecure)*(0.21)+food_insecure*(0.3)</f>
        <v>0.21431999999999998</v>
      </c>
      <c r="O26" s="91">
        <f>(1-food_insecure)*(0.21)+food_insecure*(0.3)</f>
        <v>0.21431999999999998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4.490911395263681E-2</v>
      </c>
      <c r="M27" s="91">
        <f>(1-food_insecure)*(0.3)</f>
        <v>0.28559999999999997</v>
      </c>
      <c r="N27" s="91">
        <f>(1-food_insecure)*(0.3)</f>
        <v>0.28559999999999997</v>
      </c>
      <c r="O27" s="91">
        <f>(1-food_insecure)*(0.3)</f>
        <v>0.28559999999999997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0.84275520324706998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2823633.1889999998</v>
      </c>
      <c r="C2" s="78">
        <v>8008000</v>
      </c>
      <c r="D2" s="78">
        <v>17007000</v>
      </c>
      <c r="E2" s="78">
        <v>17467000</v>
      </c>
      <c r="F2" s="78">
        <v>15217000</v>
      </c>
      <c r="G2" s="22">
        <f t="shared" ref="G2:G40" si="0">C2+D2+E2+F2</f>
        <v>57699000</v>
      </c>
      <c r="H2" s="22">
        <f t="shared" ref="H2:H40" si="1">(B2 + stillbirth*B2/(1000-stillbirth))/(1-abortion)</f>
        <v>3273709.2895452613</v>
      </c>
      <c r="I2" s="22">
        <f>G2-H2</f>
        <v>54425290.71045474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2796590.3867999995</v>
      </c>
      <c r="C3" s="78">
        <v>7876000</v>
      </c>
      <c r="D3" s="78">
        <v>16955000</v>
      </c>
      <c r="E3" s="78">
        <v>17439000</v>
      </c>
      <c r="F3" s="78">
        <v>15521000</v>
      </c>
      <c r="G3" s="22">
        <f t="shared" si="0"/>
        <v>57791000</v>
      </c>
      <c r="H3" s="22">
        <f t="shared" si="1"/>
        <v>3242355.9703101842</v>
      </c>
      <c r="I3" s="22">
        <f t="shared" ref="I3:I15" si="3">G3-H3</f>
        <v>54548644.029689819</v>
      </c>
    </row>
    <row r="4" spans="1:9" ht="15.75" customHeight="1" x14ac:dyDescent="0.25">
      <c r="A4" s="7">
        <f t="shared" si="2"/>
        <v>2022</v>
      </c>
      <c r="B4" s="77">
        <v>2768218.1351999999</v>
      </c>
      <c r="C4" s="78">
        <v>7737000</v>
      </c>
      <c r="D4" s="78">
        <v>16888000</v>
      </c>
      <c r="E4" s="78">
        <v>17360000</v>
      </c>
      <c r="F4" s="78">
        <v>15846000</v>
      </c>
      <c r="G4" s="22">
        <f t="shared" si="0"/>
        <v>57831000</v>
      </c>
      <c r="H4" s="22">
        <f t="shared" si="1"/>
        <v>3209461.292633893</v>
      </c>
      <c r="I4" s="22">
        <f t="shared" si="3"/>
        <v>54621538.707366109</v>
      </c>
    </row>
    <row r="5" spans="1:9" ht="15.75" customHeight="1" x14ac:dyDescent="0.25">
      <c r="A5" s="7">
        <f t="shared" si="2"/>
        <v>2023</v>
      </c>
      <c r="B5" s="77">
        <v>2738552.7545999996</v>
      </c>
      <c r="C5" s="78">
        <v>7601000</v>
      </c>
      <c r="D5" s="78">
        <v>16795000</v>
      </c>
      <c r="E5" s="78">
        <v>17251000</v>
      </c>
      <c r="F5" s="78">
        <v>16171000</v>
      </c>
      <c r="G5" s="22">
        <f t="shared" si="0"/>
        <v>57818000</v>
      </c>
      <c r="H5" s="22">
        <f t="shared" si="1"/>
        <v>3175067.3662462696</v>
      </c>
      <c r="I5" s="22">
        <f t="shared" si="3"/>
        <v>54642932.633753732</v>
      </c>
    </row>
    <row r="6" spans="1:9" ht="15.75" customHeight="1" x14ac:dyDescent="0.25">
      <c r="A6" s="7">
        <f t="shared" si="2"/>
        <v>2024</v>
      </c>
      <c r="B6" s="77">
        <v>2707642.9187999992</v>
      </c>
      <c r="C6" s="78">
        <v>7484000</v>
      </c>
      <c r="D6" s="78">
        <v>16670000</v>
      </c>
      <c r="E6" s="78">
        <v>17146000</v>
      </c>
      <c r="F6" s="78">
        <v>16468000</v>
      </c>
      <c r="G6" s="22">
        <f t="shared" si="0"/>
        <v>57768000</v>
      </c>
      <c r="H6" s="22">
        <f t="shared" si="1"/>
        <v>3139230.6233609025</v>
      </c>
      <c r="I6" s="22">
        <f t="shared" si="3"/>
        <v>54628769.376639098</v>
      </c>
    </row>
    <row r="7" spans="1:9" ht="15.75" customHeight="1" x14ac:dyDescent="0.25">
      <c r="A7" s="7">
        <f t="shared" si="2"/>
        <v>2025</v>
      </c>
      <c r="B7" s="77">
        <v>2675524.3110000002</v>
      </c>
      <c r="C7" s="78">
        <v>7393000</v>
      </c>
      <c r="D7" s="78">
        <v>16505000</v>
      </c>
      <c r="E7" s="78">
        <v>17064000</v>
      </c>
      <c r="F7" s="78">
        <v>16713000</v>
      </c>
      <c r="G7" s="22">
        <f t="shared" si="0"/>
        <v>57675000</v>
      </c>
      <c r="H7" s="22">
        <f t="shared" si="1"/>
        <v>3101992.4349404881</v>
      </c>
      <c r="I7" s="22">
        <f t="shared" si="3"/>
        <v>54573007.565059513</v>
      </c>
    </row>
    <row r="8" spans="1:9" ht="15.75" customHeight="1" x14ac:dyDescent="0.25">
      <c r="A8" s="7">
        <f t="shared" si="2"/>
        <v>2026</v>
      </c>
      <c r="B8" s="77">
        <v>2651390.91</v>
      </c>
      <c r="C8" s="78">
        <v>7333000</v>
      </c>
      <c r="D8" s="78">
        <v>16314000</v>
      </c>
      <c r="E8" s="78">
        <v>17011000</v>
      </c>
      <c r="F8" s="78">
        <v>16909000</v>
      </c>
      <c r="G8" s="22">
        <f t="shared" si="0"/>
        <v>57567000</v>
      </c>
      <c r="H8" s="22">
        <f t="shared" si="1"/>
        <v>3074012.2640918801</v>
      </c>
      <c r="I8" s="22">
        <f t="shared" si="3"/>
        <v>54492987.735908121</v>
      </c>
    </row>
    <row r="9" spans="1:9" ht="15.75" customHeight="1" x14ac:dyDescent="0.25">
      <c r="A9" s="7">
        <f t="shared" si="2"/>
        <v>2027</v>
      </c>
      <c r="B9" s="77">
        <v>2626209.6210000003</v>
      </c>
      <c r="C9" s="78">
        <v>7303000</v>
      </c>
      <c r="D9" s="78">
        <v>16084000</v>
      </c>
      <c r="E9" s="78">
        <v>16983000</v>
      </c>
      <c r="F9" s="78">
        <v>17057000</v>
      </c>
      <c r="G9" s="22">
        <f t="shared" si="0"/>
        <v>57427000</v>
      </c>
      <c r="H9" s="22">
        <f t="shared" si="1"/>
        <v>3044817.1759893713</v>
      </c>
      <c r="I9" s="22">
        <f t="shared" si="3"/>
        <v>54382182.824010625</v>
      </c>
    </row>
    <row r="10" spans="1:9" ht="15.75" customHeight="1" x14ac:dyDescent="0.25">
      <c r="A10" s="7">
        <f t="shared" si="2"/>
        <v>2028</v>
      </c>
      <c r="B10" s="77">
        <v>2600009.1720000003</v>
      </c>
      <c r="C10" s="78">
        <v>7289000</v>
      </c>
      <c r="D10" s="78">
        <v>15830000</v>
      </c>
      <c r="E10" s="78">
        <v>16966000</v>
      </c>
      <c r="F10" s="78">
        <v>17156000</v>
      </c>
      <c r="G10" s="22">
        <f t="shared" si="0"/>
        <v>57241000</v>
      </c>
      <c r="H10" s="22">
        <f t="shared" si="1"/>
        <v>3014440.4777639429</v>
      </c>
      <c r="I10" s="22">
        <f t="shared" si="3"/>
        <v>54226559.522236057</v>
      </c>
    </row>
    <row r="11" spans="1:9" ht="15.75" customHeight="1" x14ac:dyDescent="0.25">
      <c r="A11" s="7">
        <f t="shared" si="2"/>
        <v>2029</v>
      </c>
      <c r="B11" s="77">
        <v>2572818.2910000007</v>
      </c>
      <c r="C11" s="78">
        <v>7273000</v>
      </c>
      <c r="D11" s="78">
        <v>15581000</v>
      </c>
      <c r="E11" s="78">
        <v>16941000</v>
      </c>
      <c r="F11" s="78">
        <v>17209000</v>
      </c>
      <c r="G11" s="22">
        <f t="shared" si="0"/>
        <v>57004000</v>
      </c>
      <c r="H11" s="22">
        <f t="shared" si="1"/>
        <v>2982915.4765465772</v>
      </c>
      <c r="I11" s="22">
        <f t="shared" si="3"/>
        <v>54021084.523453422</v>
      </c>
    </row>
    <row r="12" spans="1:9" ht="15.75" customHeight="1" x14ac:dyDescent="0.25">
      <c r="A12" s="7">
        <f t="shared" si="2"/>
        <v>2030</v>
      </c>
      <c r="B12" s="77">
        <v>2544676.9920000001</v>
      </c>
      <c r="C12" s="78">
        <v>7242000</v>
      </c>
      <c r="D12" s="78">
        <v>15357000</v>
      </c>
      <c r="E12" s="78">
        <v>16895000</v>
      </c>
      <c r="F12" s="78">
        <v>17219000</v>
      </c>
      <c r="G12" s="22">
        <f t="shared" si="0"/>
        <v>56713000</v>
      </c>
      <c r="H12" s="22">
        <f t="shared" si="1"/>
        <v>2950288.5644125687</v>
      </c>
      <c r="I12" s="22">
        <f t="shared" si="3"/>
        <v>53762711.435587429</v>
      </c>
    </row>
    <row r="13" spans="1:9" ht="15.75" customHeight="1" x14ac:dyDescent="0.25">
      <c r="A13" s="7" t="str">
        <f t="shared" si="2"/>
        <v/>
      </c>
      <c r="B13" s="77">
        <v>8143000</v>
      </c>
      <c r="C13" s="78">
        <v>17056000</v>
      </c>
      <c r="D13" s="78">
        <v>17462000</v>
      </c>
      <c r="E13" s="78">
        <v>14938000</v>
      </c>
      <c r="F13" s="78">
        <v>5.3424309999999999E-3</v>
      </c>
      <c r="G13" s="22">
        <f t="shared" si="0"/>
        <v>49456000.005342431</v>
      </c>
      <c r="H13" s="22">
        <f t="shared" si="1"/>
        <v>9440962.3915095106</v>
      </c>
      <c r="I13" s="22">
        <f t="shared" si="3"/>
        <v>40015037.613832921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5.3424309999999999E-3</v>
      </c>
    </row>
    <row r="4" spans="1:8" ht="15.75" customHeight="1" x14ac:dyDescent="0.25">
      <c r="B4" s="24" t="s">
        <v>7</v>
      </c>
      <c r="C4" s="79">
        <v>0.21269811659228516</v>
      </c>
    </row>
    <row r="5" spans="1:8" ht="15.75" customHeight="1" x14ac:dyDescent="0.25">
      <c r="B5" s="24" t="s">
        <v>8</v>
      </c>
      <c r="C5" s="79">
        <v>2.9947694132160051E-2</v>
      </c>
    </row>
    <row r="6" spans="1:8" ht="15.75" customHeight="1" x14ac:dyDescent="0.25">
      <c r="B6" s="24" t="s">
        <v>10</v>
      </c>
      <c r="C6" s="79">
        <v>0.11641545388642971</v>
      </c>
    </row>
    <row r="7" spans="1:8" ht="15.75" customHeight="1" x14ac:dyDescent="0.25">
      <c r="B7" s="24" t="s">
        <v>13</v>
      </c>
      <c r="C7" s="79">
        <v>0.20847671643402971</v>
      </c>
    </row>
    <row r="8" spans="1:8" ht="15.75" customHeight="1" x14ac:dyDescent="0.25">
      <c r="B8" s="24" t="s">
        <v>14</v>
      </c>
      <c r="C8" s="79">
        <v>2.9363800465862525E-4</v>
      </c>
    </row>
    <row r="9" spans="1:8" ht="15.75" customHeight="1" x14ac:dyDescent="0.25">
      <c r="B9" s="24" t="s">
        <v>27</v>
      </c>
      <c r="C9" s="79">
        <v>0.20565286702024652</v>
      </c>
    </row>
    <row r="10" spans="1:8" ht="15.75" customHeight="1" x14ac:dyDescent="0.25">
      <c r="B10" s="24" t="s">
        <v>15</v>
      </c>
      <c r="C10" s="79">
        <v>0.22117308293019011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7.0191418970270994E-2</v>
      </c>
      <c r="D14" s="79">
        <v>7.0191418970270994E-2</v>
      </c>
      <c r="E14" s="79">
        <v>4.5273727573554294E-2</v>
      </c>
      <c r="F14" s="79">
        <v>4.5273727573554294E-2</v>
      </c>
    </row>
    <row r="15" spans="1:8" ht="15.75" customHeight="1" x14ac:dyDescent="0.25">
      <c r="B15" s="24" t="s">
        <v>16</v>
      </c>
      <c r="C15" s="79">
        <v>0.15667832755040101</v>
      </c>
      <c r="D15" s="79">
        <v>0.15667832755040101</v>
      </c>
      <c r="E15" s="79">
        <v>0.13776526949441201</v>
      </c>
      <c r="F15" s="79">
        <v>0.13776526949441201</v>
      </c>
    </row>
    <row r="16" spans="1:8" ht="15.75" customHeight="1" x14ac:dyDescent="0.25">
      <c r="B16" s="24" t="s">
        <v>17</v>
      </c>
      <c r="C16" s="79">
        <v>2.7502985701648299E-2</v>
      </c>
      <c r="D16" s="79">
        <v>2.7502985701648299E-2</v>
      </c>
      <c r="E16" s="79">
        <v>3.2194926317488201E-2</v>
      </c>
      <c r="F16" s="79">
        <v>3.2194926317488201E-2</v>
      </c>
    </row>
    <row r="17" spans="1:8" ht="15.75" customHeight="1" x14ac:dyDescent="0.25">
      <c r="B17" s="24" t="s">
        <v>18</v>
      </c>
      <c r="C17" s="79">
        <v>2.35032954858133E-4</v>
      </c>
      <c r="D17" s="79">
        <v>2.35032954858133E-4</v>
      </c>
      <c r="E17" s="79">
        <v>5.5049997606924602E-4</v>
      </c>
      <c r="F17" s="79">
        <v>5.5049997606924602E-4</v>
      </c>
    </row>
    <row r="18" spans="1:8" ht="15.75" customHeight="1" x14ac:dyDescent="0.25">
      <c r="B18" s="24" t="s">
        <v>19</v>
      </c>
      <c r="C18" s="79">
        <v>6.7565540247664795E-5</v>
      </c>
      <c r="D18" s="79">
        <v>6.7565540247664795E-5</v>
      </c>
      <c r="E18" s="79">
        <v>4.1449107296219099E-4</v>
      </c>
      <c r="F18" s="79">
        <v>4.1449107296219099E-4</v>
      </c>
    </row>
    <row r="19" spans="1:8" ht="15.75" customHeight="1" x14ac:dyDescent="0.25">
      <c r="B19" s="24" t="s">
        <v>20</v>
      </c>
      <c r="C19" s="79">
        <v>4.5491001063427596E-3</v>
      </c>
      <c r="D19" s="79">
        <v>4.5491001063427596E-3</v>
      </c>
      <c r="E19" s="79">
        <v>2.2143810860860902E-3</v>
      </c>
      <c r="F19" s="79">
        <v>2.2143810860860902E-3</v>
      </c>
    </row>
    <row r="20" spans="1:8" ht="15.75" customHeight="1" x14ac:dyDescent="0.25">
      <c r="B20" s="24" t="s">
        <v>21</v>
      </c>
      <c r="C20" s="79">
        <v>1.3277820289878599E-2</v>
      </c>
      <c r="D20" s="79">
        <v>1.3277820289878599E-2</v>
      </c>
      <c r="E20" s="79">
        <v>1.7965152542047599E-2</v>
      </c>
      <c r="F20" s="79">
        <v>1.7965152542047599E-2</v>
      </c>
    </row>
    <row r="21" spans="1:8" ht="15.75" customHeight="1" x14ac:dyDescent="0.25">
      <c r="B21" s="24" t="s">
        <v>22</v>
      </c>
      <c r="C21" s="79">
        <v>8.7586037436540295E-2</v>
      </c>
      <c r="D21" s="79">
        <v>8.7586037436540295E-2</v>
      </c>
      <c r="E21" s="79">
        <v>0.24170699022168499</v>
      </c>
      <c r="F21" s="79">
        <v>0.24170699022168499</v>
      </c>
    </row>
    <row r="22" spans="1:8" ht="15.75" customHeight="1" x14ac:dyDescent="0.25">
      <c r="B22" s="24" t="s">
        <v>23</v>
      </c>
      <c r="C22" s="79">
        <v>0.63991171144981229</v>
      </c>
      <c r="D22" s="79">
        <v>0.63991171144981229</v>
      </c>
      <c r="E22" s="79">
        <v>0.52191456171569539</v>
      </c>
      <c r="F22" s="79">
        <v>0.52191456171569539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5.79E-2</v>
      </c>
    </row>
    <row r="27" spans="1:8" ht="15.75" customHeight="1" x14ac:dyDescent="0.25">
      <c r="B27" s="24" t="s">
        <v>39</v>
      </c>
      <c r="C27" s="79">
        <v>2.6800000000000001E-2</v>
      </c>
    </row>
    <row r="28" spans="1:8" ht="15.75" customHeight="1" x14ac:dyDescent="0.25">
      <c r="B28" s="24" t="s">
        <v>40</v>
      </c>
      <c r="C28" s="79">
        <v>6.3E-2</v>
      </c>
    </row>
    <row r="29" spans="1:8" ht="15.75" customHeight="1" x14ac:dyDescent="0.25">
      <c r="B29" s="24" t="s">
        <v>41</v>
      </c>
      <c r="C29" s="79">
        <v>0.2273</v>
      </c>
    </row>
    <row r="30" spans="1:8" ht="15.75" customHeight="1" x14ac:dyDescent="0.25">
      <c r="B30" s="24" t="s">
        <v>42</v>
      </c>
      <c r="C30" s="79">
        <v>8.1699999999999995E-2</v>
      </c>
    </row>
    <row r="31" spans="1:8" ht="15.75" customHeight="1" x14ac:dyDescent="0.25">
      <c r="B31" s="24" t="s">
        <v>43</v>
      </c>
      <c r="C31" s="79">
        <v>8.8599999999999998E-2</v>
      </c>
    </row>
    <row r="32" spans="1:8" ht="15.75" customHeight="1" x14ac:dyDescent="0.25">
      <c r="B32" s="24" t="s">
        <v>44</v>
      </c>
      <c r="C32" s="79">
        <v>4.7E-2</v>
      </c>
    </row>
    <row r="33" spans="2:3" ht="15.75" customHeight="1" x14ac:dyDescent="0.25">
      <c r="B33" s="24" t="s">
        <v>45</v>
      </c>
      <c r="C33" s="79">
        <v>0.18239999999999998</v>
      </c>
    </row>
    <row r="34" spans="2:3" ht="15.75" customHeight="1" x14ac:dyDescent="0.25">
      <c r="B34" s="24" t="s">
        <v>46</v>
      </c>
      <c r="C34" s="79">
        <v>0.22530000000223516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0.78648428035752971</v>
      </c>
      <c r="D2" s="80">
        <v>0.78648428035752971</v>
      </c>
      <c r="E2" s="80">
        <v>0.75981101132659934</v>
      </c>
      <c r="F2" s="80">
        <v>0.64725302177935939</v>
      </c>
      <c r="G2" s="80">
        <v>0.66136525915214872</v>
      </c>
    </row>
    <row r="3" spans="1:15" ht="15.75" customHeight="1" x14ac:dyDescent="0.25">
      <c r="A3" s="5"/>
      <c r="B3" s="11" t="s">
        <v>118</v>
      </c>
      <c r="C3" s="80">
        <v>0.17500577364247022</v>
      </c>
      <c r="D3" s="80">
        <v>0.17500577364247022</v>
      </c>
      <c r="E3" s="80">
        <v>0.18176285667340064</v>
      </c>
      <c r="F3" s="80">
        <v>0.23138513822064058</v>
      </c>
      <c r="G3" s="80">
        <v>0.27829726251451803</v>
      </c>
    </row>
    <row r="4" spans="1:15" ht="15.75" customHeight="1" x14ac:dyDescent="0.25">
      <c r="A4" s="5"/>
      <c r="B4" s="11" t="s">
        <v>116</v>
      </c>
      <c r="C4" s="81">
        <v>2.077510244736842E-2</v>
      </c>
      <c r="D4" s="81">
        <v>2.077510244736842E-2</v>
      </c>
      <c r="E4" s="81">
        <v>4.5736293375565611E-2</v>
      </c>
      <c r="F4" s="81">
        <v>8.4835460970873786E-2</v>
      </c>
      <c r="G4" s="81">
        <v>4.3759606811056111E-2</v>
      </c>
    </row>
    <row r="5" spans="1:15" ht="15.75" customHeight="1" x14ac:dyDescent="0.25">
      <c r="A5" s="5"/>
      <c r="B5" s="11" t="s">
        <v>119</v>
      </c>
      <c r="C5" s="81">
        <v>1.773484355263158E-2</v>
      </c>
      <c r="D5" s="81">
        <v>1.773484355263158E-2</v>
      </c>
      <c r="E5" s="81">
        <v>1.268983862443439E-2</v>
      </c>
      <c r="F5" s="81">
        <v>3.652637902912622E-2</v>
      </c>
      <c r="G5" s="81">
        <v>1.6577871522277233E-2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0.83354396989065827</v>
      </c>
      <c r="D8" s="80">
        <v>0.83354396989065827</v>
      </c>
      <c r="E8" s="80">
        <v>0.88893437571354172</v>
      </c>
      <c r="F8" s="80">
        <v>0.91838722963217212</v>
      </c>
      <c r="G8" s="80">
        <v>0.90474024253316343</v>
      </c>
    </row>
    <row r="9" spans="1:15" ht="15.75" customHeight="1" x14ac:dyDescent="0.25">
      <c r="B9" s="7" t="s">
        <v>121</v>
      </c>
      <c r="C9" s="80">
        <v>0.11361938310934183</v>
      </c>
      <c r="D9" s="80">
        <v>0.11361938310934183</v>
      </c>
      <c r="E9" s="80">
        <v>9.3087489286458325E-2</v>
      </c>
      <c r="F9" s="80">
        <v>5.4843971367827871E-2</v>
      </c>
      <c r="G9" s="80">
        <v>8.5925050966836752E-2</v>
      </c>
    </row>
    <row r="10" spans="1:15" ht="15.75" customHeight="1" x14ac:dyDescent="0.25">
      <c r="B10" s="7" t="s">
        <v>122</v>
      </c>
      <c r="C10" s="81">
        <v>4.4318073399999998E-2</v>
      </c>
      <c r="D10" s="81">
        <v>4.4318073399999998E-2</v>
      </c>
      <c r="E10" s="81">
        <v>1.770837999999999E-3</v>
      </c>
      <c r="F10" s="81">
        <v>2.4046289499999998E-2</v>
      </c>
      <c r="G10" s="81">
        <v>8.2444431633333318E-3</v>
      </c>
    </row>
    <row r="11" spans="1:15" ht="15.75" customHeight="1" x14ac:dyDescent="0.25">
      <c r="B11" s="7" t="s">
        <v>123</v>
      </c>
      <c r="C11" s="81">
        <v>8.5185736000000008E-3</v>
      </c>
      <c r="D11" s="81">
        <v>8.5185736000000008E-3</v>
      </c>
      <c r="E11" s="81">
        <v>1.6207296999999999E-2</v>
      </c>
      <c r="F11" s="81">
        <v>2.7225094999999999E-3</v>
      </c>
      <c r="G11" s="81">
        <v>1.0902633366666665E-3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0.37730602575</v>
      </c>
      <c r="D14" s="82">
        <v>0.36074305567499998</v>
      </c>
      <c r="E14" s="82">
        <v>0.36074305567499998</v>
      </c>
      <c r="F14" s="82">
        <v>0.21663634301400003</v>
      </c>
      <c r="G14" s="82">
        <v>0.21663634301400003</v>
      </c>
      <c r="H14" s="83">
        <v>0.373</v>
      </c>
      <c r="I14" s="83">
        <v>0.373</v>
      </c>
      <c r="J14" s="83">
        <v>0.373</v>
      </c>
      <c r="K14" s="83">
        <v>0.373</v>
      </c>
      <c r="L14" s="83">
        <v>0.38596748680800003</v>
      </c>
      <c r="M14" s="83">
        <v>0.33799769682949998</v>
      </c>
      <c r="N14" s="83">
        <v>0.2753787822855</v>
      </c>
      <c r="O14" s="83">
        <v>0.29949853049149999</v>
      </c>
    </row>
    <row r="15" spans="1:15" ht="15.75" customHeight="1" x14ac:dyDescent="0.25">
      <c r="B15" s="16" t="s">
        <v>68</v>
      </c>
      <c r="C15" s="80">
        <f>iron_deficiency_anaemia*C14</f>
        <v>0.20409750118005485</v>
      </c>
      <c r="D15" s="80">
        <f t="shared" ref="D15:O15" si="0">iron_deficiency_anaemia*D14</f>
        <v>0.19513803439786412</v>
      </c>
      <c r="E15" s="80">
        <f t="shared" si="0"/>
        <v>0.19513803439786412</v>
      </c>
      <c r="F15" s="80">
        <f t="shared" si="0"/>
        <v>0.11718587368450646</v>
      </c>
      <c r="G15" s="80">
        <f t="shared" si="0"/>
        <v>0.11718587368450646</v>
      </c>
      <c r="H15" s="80">
        <f t="shared" si="0"/>
        <v>0.20176822723367402</v>
      </c>
      <c r="I15" s="80">
        <f t="shared" si="0"/>
        <v>0.20176822723367402</v>
      </c>
      <c r="J15" s="80">
        <f t="shared" si="0"/>
        <v>0.20176822723367402</v>
      </c>
      <c r="K15" s="80">
        <f t="shared" si="0"/>
        <v>0.20176822723367402</v>
      </c>
      <c r="L15" s="80">
        <f t="shared" si="0"/>
        <v>0.20878277636216255</v>
      </c>
      <c r="M15" s="80">
        <f t="shared" si="0"/>
        <v>0.1828343058937078</v>
      </c>
      <c r="N15" s="80">
        <f t="shared" si="0"/>
        <v>0.14896163195579951</v>
      </c>
      <c r="O15" s="80">
        <f t="shared" si="0"/>
        <v>0.16200881382402257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0.29399999999999998</v>
      </c>
      <c r="D2" s="81">
        <v>0.29399999999999998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0.155</v>
      </c>
      <c r="D3" s="81">
        <v>0.13100000000000001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0.17199999999999999</v>
      </c>
      <c r="D4" s="81">
        <v>0.17199999999999999</v>
      </c>
      <c r="E4" s="81">
        <v>0.46599999999999997</v>
      </c>
      <c r="F4" s="81">
        <v>0.38650000000000001</v>
      </c>
      <c r="G4" s="81">
        <v>0</v>
      </c>
    </row>
    <row r="5" spans="1:7" x14ac:dyDescent="0.25">
      <c r="B5" s="43" t="s">
        <v>169</v>
      </c>
      <c r="C5" s="80">
        <f>1-SUM(C2:C4)</f>
        <v>0.379</v>
      </c>
      <c r="D5" s="80">
        <f>1-SUM(D2:D4)</f>
        <v>0.40300000000000002</v>
      </c>
      <c r="E5" s="80">
        <f>1-SUM(E2:E4)</f>
        <v>0.53400000000000003</v>
      </c>
      <c r="F5" s="80">
        <f>1-SUM(F2:F4)</f>
        <v>0.61349999999999993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9.2429999999999998E-2</v>
      </c>
      <c r="D2" s="143">
        <v>9.0879999999999989E-2</v>
      </c>
      <c r="E2" s="143">
        <v>8.9349999999999999E-2</v>
      </c>
      <c r="F2" s="143">
        <v>8.7849999999999998E-2</v>
      </c>
      <c r="G2" s="143">
        <v>8.6359999999999992E-2</v>
      </c>
      <c r="H2" s="143">
        <v>8.4900000000000003E-2</v>
      </c>
      <c r="I2" s="143">
        <v>8.345000000000001E-2</v>
      </c>
      <c r="J2" s="143">
        <v>8.2019999999999996E-2</v>
      </c>
      <c r="K2" s="143">
        <v>8.0619999999999997E-2</v>
      </c>
      <c r="L2" s="143">
        <v>7.9250000000000001E-2</v>
      </c>
      <c r="M2" s="143">
        <v>7.7899999999999997E-2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1.1599999999999999E-2</v>
      </c>
      <c r="D4" s="143">
        <v>1.1399999999999999E-2</v>
      </c>
      <c r="E4" s="143">
        <v>1.1220000000000001E-2</v>
      </c>
      <c r="F4" s="143">
        <v>1.1040000000000001E-2</v>
      </c>
      <c r="G4" s="143">
        <v>1.0869999999999999E-2</v>
      </c>
      <c r="H4" s="143">
        <v>1.0700000000000001E-2</v>
      </c>
      <c r="I4" s="143">
        <v>1.0540000000000001E-2</v>
      </c>
      <c r="J4" s="143">
        <v>1.038E-2</v>
      </c>
      <c r="K4" s="143">
        <v>1.023E-2</v>
      </c>
      <c r="L4" s="143">
        <v>1.008E-2</v>
      </c>
      <c r="M4" s="143">
        <v>9.92E-3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0.36074305567499998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0.373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0.38596748680800003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0.29399999999999998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0.38650000000000001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17.012</v>
      </c>
      <c r="D13" s="142">
        <v>16.606999999999999</v>
      </c>
      <c r="E13" s="142">
        <v>16.213999999999999</v>
      </c>
      <c r="F13" s="142">
        <v>15.823</v>
      </c>
      <c r="G13" s="142">
        <v>15.438000000000001</v>
      </c>
      <c r="H13" s="142">
        <v>15.074</v>
      </c>
      <c r="I13" s="142">
        <v>14.741</v>
      </c>
      <c r="J13" s="142">
        <v>14.43</v>
      </c>
      <c r="K13" s="142">
        <v>14.122</v>
      </c>
      <c r="L13" s="142">
        <v>13.815</v>
      </c>
      <c r="M13" s="142">
        <v>13.5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0.44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86.770455007029625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40.524326066971597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864.9948491750622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7.0055425565758203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2.1237917814534857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2.1237917814534857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2.1237917814534857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2.1237917814534857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9">
        <v>13.656625510767503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9">
        <v>13.656625510767503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1.363391310662851</v>
      </c>
      <c r="E17" s="86" t="s">
        <v>202</v>
      </c>
    </row>
    <row r="18" spans="1:5" ht="16.05" customHeight="1" x14ac:dyDescent="0.25">
      <c r="A18" s="52" t="s">
        <v>173</v>
      </c>
      <c r="B18" s="85">
        <v>0.56700000000000006</v>
      </c>
      <c r="C18" s="85">
        <v>0.95</v>
      </c>
      <c r="D18" s="149">
        <v>19.805611394811169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76.727649414499837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23.904870229687635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4.6821164540834266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19.218001831842617</v>
      </c>
      <c r="E24" s="86" t="s">
        <v>202</v>
      </c>
    </row>
    <row r="25" spans="1:5" ht="15.75" customHeight="1" x14ac:dyDescent="0.25">
      <c r="A25" s="52" t="s">
        <v>87</v>
      </c>
      <c r="B25" s="85">
        <v>1.6E-2</v>
      </c>
      <c r="C25" s="85">
        <v>0.95</v>
      </c>
      <c r="D25" s="149">
        <v>19.21625545106296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9">
        <v>6.6689868540095452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11.684994403575459</v>
      </c>
      <c r="E27" s="86" t="s">
        <v>202</v>
      </c>
    </row>
    <row r="28" spans="1:5" ht="15.75" customHeight="1" x14ac:dyDescent="0.25">
      <c r="A28" s="52" t="s">
        <v>84</v>
      </c>
      <c r="B28" s="85">
        <v>0.436</v>
      </c>
      <c r="C28" s="85">
        <v>0.95</v>
      </c>
      <c r="D28" s="149">
        <v>1.2798443794423324</v>
      </c>
      <c r="E28" s="86" t="s">
        <v>202</v>
      </c>
    </row>
    <row r="29" spans="1:5" ht="15.75" customHeight="1" x14ac:dyDescent="0.25">
      <c r="A29" s="52" t="s">
        <v>58</v>
      </c>
      <c r="B29" s="85">
        <v>0.56700000000000006</v>
      </c>
      <c r="C29" s="85">
        <v>0.95</v>
      </c>
      <c r="D29" s="149">
        <v>179.24514608865215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296.33885853413983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296.33885853413983</v>
      </c>
      <c r="E31" s="86" t="s">
        <v>202</v>
      </c>
    </row>
    <row r="32" spans="1:5" ht="15.75" customHeight="1" x14ac:dyDescent="0.25">
      <c r="A32" s="52" t="s">
        <v>28</v>
      </c>
      <c r="B32" s="85">
        <v>0.24549999999999997</v>
      </c>
      <c r="C32" s="85">
        <v>0.95</v>
      </c>
      <c r="D32" s="149">
        <v>2.9936883930025688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0.82799999999999996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0.98099999999999998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0.93700000000000006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9">
        <v>2.4036080226731045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3.0148105991170082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2020-07-16T02:33:17Z</dcterms:modified>
</cp:coreProperties>
</file>