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381426A-BD68-4CD9-8900-92987978E358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I19" i="2" s="1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I13" i="2" s="1"/>
  <c r="H14" i="2"/>
  <c r="I14" i="2" s="1"/>
  <c r="H15" i="2"/>
  <c r="I15" i="2" s="1"/>
  <c r="C20" i="1"/>
  <c r="G3" i="2"/>
  <c r="G4" i="2"/>
  <c r="G5" i="2"/>
  <c r="G6" i="2"/>
  <c r="I6" i="2"/>
  <c r="G7" i="2"/>
  <c r="G8" i="2"/>
  <c r="I8" i="2" s="1"/>
  <c r="G9" i="2"/>
  <c r="I9" i="2"/>
  <c r="G10" i="2"/>
  <c r="I10" i="2" s="1"/>
  <c r="G11" i="2"/>
  <c r="G12" i="2"/>
  <c r="I12" i="2" s="1"/>
  <c r="G13" i="2"/>
  <c r="G14" i="2"/>
  <c r="G15" i="2"/>
  <c r="G2" i="2"/>
  <c r="I17" i="2"/>
  <c r="A17" i="2"/>
  <c r="A33" i="2"/>
  <c r="A26" i="2"/>
  <c r="A23" i="2"/>
  <c r="A37" i="2"/>
  <c r="A14" i="2"/>
  <c r="A15" i="2"/>
  <c r="I4" i="2" l="1"/>
  <c r="I11" i="2"/>
  <c r="I5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<sst xmlns="http://schemas.openxmlformats.org/spreadsheetml/2006/main" count="1120" uniqueCount="273">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</sst>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54713</v>
      </c>
    </row>
    <row r="8" spans="1:3" ht="15" customHeight="1" x14ac:dyDescent="0.25">
      <c r="B8" s="7" t="s">
        <v>106</v>
      </c>
      <c r="C8" s="70">
        <v>0.187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0.67868072509765598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0.51400000000000001</v>
      </c>
    </row>
    <row r="13" spans="1:3" ht="15" customHeight="1" x14ac:dyDescent="0.25">
      <c r="B13" s="7" t="s">
        <v>110</v>
      </c>
      <c r="C13" s="70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</v>
      </c>
    </row>
    <row r="24" spans="1:3" ht="15" customHeight="1" x14ac:dyDescent="0.25">
      <c r="B24" s="20" t="s">
        <v>102</v>
      </c>
      <c r="C24" s="71">
        <v>0.51100000000000001</v>
      </c>
    </row>
    <row r="25" spans="1:3" ht="15" customHeight="1" x14ac:dyDescent="0.25">
      <c r="B25" s="20" t="s">
        <v>103</v>
      </c>
      <c r="C25" s="71">
        <v>0.26350000000000001</v>
      </c>
    </row>
    <row r="26" spans="1:3" ht="15" customHeight="1" x14ac:dyDescent="0.25">
      <c r="B26" s="20" t="s">
        <v>104</v>
      </c>
      <c r="C26" s="71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10.4</v>
      </c>
    </row>
    <row r="38" spans="1:5" ht="15" customHeight="1" x14ac:dyDescent="0.25">
      <c r="B38" s="16" t="s">
        <v>91</v>
      </c>
      <c r="C38" s="75">
        <v>15</v>
      </c>
      <c r="D38" s="17"/>
      <c r="E38" s="18"/>
    </row>
    <row r="39" spans="1:5" ht="15" customHeight="1" x14ac:dyDescent="0.25">
      <c r="B39" s="16" t="s">
        <v>90</v>
      </c>
      <c r="C39" s="75">
        <v>17.399999999999999</v>
      </c>
      <c r="D39" s="17"/>
      <c r="E39" s="17"/>
    </row>
    <row r="40" spans="1:5" ht="15" customHeight="1" x14ac:dyDescent="0.25">
      <c r="B40" s="16" t="s">
        <v>171</v>
      </c>
      <c r="C40" s="75">
        <v>0.42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1.8700000000000001E-2</v>
      </c>
      <c r="D45" s="17"/>
    </row>
    <row r="46" spans="1:5" ht="15.75" customHeight="1" x14ac:dyDescent="0.25">
      <c r="B46" s="16" t="s">
        <v>11</v>
      </c>
      <c r="C46" s="71">
        <v>9.3100000000000002E-2</v>
      </c>
      <c r="D46" s="17"/>
    </row>
    <row r="47" spans="1:5" ht="15.75" customHeight="1" x14ac:dyDescent="0.25">
      <c r="B47" s="16" t="s">
        <v>12</v>
      </c>
      <c r="C47" s="71">
        <v>8.9800000000000005E-2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2.1105299040199923</v>
      </c>
      <c r="D51" s="17"/>
    </row>
    <row r="52" spans="1:4" ht="15" customHeight="1" x14ac:dyDescent="0.25">
      <c r="B52" s="16" t="s">
        <v>125</v>
      </c>
      <c r="C52" s="76">
        <v>1.5941270823700002</v>
      </c>
    </row>
    <row r="53" spans="1:4" ht="15.75" customHeight="1" x14ac:dyDescent="0.25">
      <c r="B53" s="16" t="s">
        <v>126</v>
      </c>
      <c r="C53" s="76">
        <v>1.5941270823700002</v>
      </c>
    </row>
    <row r="54" spans="1:4" ht="15.75" customHeight="1" x14ac:dyDescent="0.25">
      <c r="B54" s="16" t="s">
        <v>127</v>
      </c>
      <c r="C54" s="76">
        <v>1.29457651347</v>
      </c>
    </row>
    <row r="55" spans="1:4" ht="15.75" customHeight="1" x14ac:dyDescent="0.25">
      <c r="B55" s="16" t="s">
        <v>128</v>
      </c>
      <c r="C55" s="76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0.49608961199938661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0.1794000026</v>
      </c>
      <c r="C3" s="26">
        <f>frac_mam_1_5months * 2.6</f>
        <v>0.1794000026</v>
      </c>
      <c r="D3" s="26">
        <f>frac_mam_6_11months * 2.6</f>
        <v>0.1794000026</v>
      </c>
      <c r="E3" s="26">
        <f>frac_mam_12_23months * 2.6</f>
        <v>0.1794000026</v>
      </c>
      <c r="F3" s="26">
        <f>frac_mam_24_59months * 2.6</f>
        <v>0.1794000026</v>
      </c>
    </row>
    <row r="4" spans="1:6" ht="15.75" customHeight="1" x14ac:dyDescent="0.25">
      <c r="A4" s="3" t="s">
        <v>66</v>
      </c>
      <c r="B4" s="26">
        <f>frac_sam_1month * 2.6</f>
        <v>0.14040000000000002</v>
      </c>
      <c r="C4" s="26">
        <f>frac_sam_1_5months * 2.6</f>
        <v>0.14040000000000002</v>
      </c>
      <c r="D4" s="26">
        <f>frac_sam_6_11months * 2.6</f>
        <v>0.15859999999999999</v>
      </c>
      <c r="E4" s="26">
        <f>frac_sam_12_23months * 2.6</f>
        <v>0.1196</v>
      </c>
      <c r="F4" s="26">
        <f>frac_sam_24_59months * 2.6</f>
        <v>5.9799999999999999E-2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0.187</v>
      </c>
      <c r="E2" s="91">
        <f>food_insecure</f>
        <v>0.187</v>
      </c>
      <c r="F2" s="91">
        <f>food_insecure</f>
        <v>0.187</v>
      </c>
      <c r="G2" s="91">
        <f>food_insecure</f>
        <v>0.187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0.187</v>
      </c>
      <c r="F5" s="91">
        <f>food_insecure</f>
        <v>0.187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2.1105299040199923</v>
      </c>
      <c r="D7" s="91">
        <f>diarrhoea_1_5mo</f>
        <v>1.5941270823700002</v>
      </c>
      <c r="E7" s="91">
        <f>diarrhoea_6_11mo</f>
        <v>1.5941270823700002</v>
      </c>
      <c r="F7" s="91">
        <f>diarrhoea_12_23mo</f>
        <v>1.29457651347</v>
      </c>
      <c r="G7" s="91">
        <f>diarrhoea_24_59mo</f>
        <v>1.29457651347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0.187</v>
      </c>
      <c r="F8" s="91">
        <f>food_insecure</f>
        <v>0.187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2.1105299040199923</v>
      </c>
      <c r="D12" s="91">
        <f>diarrhoea_1_5mo</f>
        <v>1.5941270823700002</v>
      </c>
      <c r="E12" s="91">
        <f>diarrhoea_6_11mo</f>
        <v>1.5941270823700002</v>
      </c>
      <c r="F12" s="91">
        <f>diarrhoea_12_23mo</f>
        <v>1.29457651347</v>
      </c>
      <c r="G12" s="91">
        <f>diarrhoea_24_59mo</f>
        <v>1.29457651347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0.187</v>
      </c>
      <c r="I15" s="91">
        <f>food_insecure</f>
        <v>0.187</v>
      </c>
      <c r="J15" s="91">
        <f>food_insecure</f>
        <v>0.187</v>
      </c>
      <c r="K15" s="91">
        <f>food_insecure</f>
        <v>0.187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0.52200000000000002</v>
      </c>
      <c r="M24" s="91">
        <f>famplan_unmet_need</f>
        <v>0.52200000000000002</v>
      </c>
      <c r="N24" s="91">
        <f>famplan_unmet_need</f>
        <v>0.52200000000000002</v>
      </c>
      <c r="O24" s="91">
        <f>famplan_unmet_need</f>
        <v>0.52200000000000002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0.1700646526275636</v>
      </c>
      <c r="M25" s="91">
        <f>(1-food_insecure)*(0.49)+food_insecure*(0.7)</f>
        <v>0.52926999999999991</v>
      </c>
      <c r="N25" s="91">
        <f>(1-food_insecure)*(0.49)+food_insecure*(0.7)</f>
        <v>0.52926999999999991</v>
      </c>
      <c r="O25" s="91">
        <f>(1-food_insecure)*(0.49)+food_insecure*(0.7)</f>
        <v>0.52926999999999991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7.2884851126098688E-2</v>
      </c>
      <c r="M26" s="91">
        <f>(1-food_insecure)*(0.21)+food_insecure*(0.3)</f>
        <v>0.22682999999999998</v>
      </c>
      <c r="N26" s="91">
        <f>(1-food_insecure)*(0.21)+food_insecure*(0.3)</f>
        <v>0.22682999999999998</v>
      </c>
      <c r="O26" s="91">
        <f>(1-food_insecure)*(0.21)+food_insecure*(0.3)</f>
        <v>0.22682999999999998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7.8369771148681697E-2</v>
      </c>
      <c r="M27" s="91">
        <f>(1-food_insecure)*(0.3)</f>
        <v>0.24389999999999998</v>
      </c>
      <c r="N27" s="91">
        <f>(1-food_insecure)*(0.3)</f>
        <v>0.24389999999999998</v>
      </c>
      <c r="O27" s="91">
        <f>(1-food_insecure)*(0.3)</f>
        <v>0.24389999999999998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0.67868072509765598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11247.012000000001</v>
      </c>
      <c r="C2" s="78">
        <v>28000</v>
      </c>
      <c r="D2" s="78">
        <v>56000</v>
      </c>
      <c r="E2" s="78">
        <v>43000</v>
      </c>
      <c r="F2" s="78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13115.146596327482</v>
      </c>
      <c r="I2" s="22">
        <f>G2-H2</f>
        <v>140884.85340367252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11186.685999999998</v>
      </c>
      <c r="C3" s="78">
        <v>27000</v>
      </c>
      <c r="D3" s="78">
        <v>56000</v>
      </c>
      <c r="E3" s="78">
        <v>45000</v>
      </c>
      <c r="F3" s="78">
        <v>29000</v>
      </c>
      <c r="G3" s="22">
        <f t="shared" si="0"/>
        <v>157000</v>
      </c>
      <c r="H3" s="22">
        <f t="shared" si="1"/>
        <v>13044.800416064665</v>
      </c>
      <c r="I3" s="22">
        <f t="shared" ref="I3:I15" si="3">G3-H3</f>
        <v>143955.19958393535</v>
      </c>
    </row>
    <row r="4" spans="1:9" ht="15.75" customHeight="1" x14ac:dyDescent="0.25">
      <c r="A4" s="7">
        <f t="shared" si="2"/>
        <v>2022</v>
      </c>
      <c r="B4" s="77">
        <v>11121.501999999999</v>
      </c>
      <c r="C4" s="78">
        <v>27000</v>
      </c>
      <c r="D4" s="78">
        <v>56000</v>
      </c>
      <c r="E4" s="78">
        <v>47000</v>
      </c>
      <c r="F4" s="78">
        <v>29000</v>
      </c>
      <c r="G4" s="22">
        <f t="shared" si="0"/>
        <v>159000</v>
      </c>
      <c r="H4" s="22">
        <f t="shared" si="1"/>
        <v>12968.789319452071</v>
      </c>
      <c r="I4" s="22">
        <f t="shared" si="3"/>
        <v>146031.21068054793</v>
      </c>
    </row>
    <row r="5" spans="1:9" ht="15.75" customHeight="1" x14ac:dyDescent="0.25">
      <c r="A5" s="7">
        <f t="shared" si="2"/>
        <v>2023</v>
      </c>
      <c r="B5" s="77">
        <v>11051.459999999995</v>
      </c>
      <c r="C5" s="78">
        <v>27000</v>
      </c>
      <c r="D5" s="78">
        <v>55000</v>
      </c>
      <c r="E5" s="78">
        <v>48000</v>
      </c>
      <c r="F5" s="78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7">
        <f t="shared" si="2"/>
        <v>2024</v>
      </c>
      <c r="B6" s="77">
        <v>10976.559999999996</v>
      </c>
      <c r="C6" s="78">
        <v>27000</v>
      </c>
      <c r="D6" s="78">
        <v>55000</v>
      </c>
      <c r="E6" s="78">
        <v>50000</v>
      </c>
      <c r="F6" s="78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7">
        <f t="shared" si="2"/>
        <v>2025</v>
      </c>
      <c r="B7" s="77">
        <v>10896.802</v>
      </c>
      <c r="C7" s="78">
        <v>27000</v>
      </c>
      <c r="D7" s="78">
        <v>54000</v>
      </c>
      <c r="E7" s="78">
        <v>51000</v>
      </c>
      <c r="F7" s="78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7">
        <f t="shared" si="2"/>
        <v>2026</v>
      </c>
      <c r="B8" s="77">
        <v>10812.3078</v>
      </c>
      <c r="C8" s="78">
        <v>27000</v>
      </c>
      <c r="D8" s="78">
        <v>54000</v>
      </c>
      <c r="E8" s="78">
        <v>52000</v>
      </c>
      <c r="F8" s="78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7">
        <f t="shared" si="2"/>
        <v>2027</v>
      </c>
      <c r="B9" s="77">
        <v>10705.551000000001</v>
      </c>
      <c r="C9" s="78">
        <v>27000</v>
      </c>
      <c r="D9" s="78">
        <v>54000</v>
      </c>
      <c r="E9" s="78">
        <v>52000</v>
      </c>
      <c r="F9" s="78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7">
        <f t="shared" si="2"/>
        <v>2028</v>
      </c>
      <c r="B10" s="77">
        <v>10611.693200000003</v>
      </c>
      <c r="C10" s="78">
        <v>27000</v>
      </c>
      <c r="D10" s="78">
        <v>54000</v>
      </c>
      <c r="E10" s="78">
        <v>53000</v>
      </c>
      <c r="F10" s="78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7">
        <f t="shared" si="2"/>
        <v>2029</v>
      </c>
      <c r="B11" s="77">
        <v>10512.980200000004</v>
      </c>
      <c r="C11" s="78">
        <v>27000</v>
      </c>
      <c r="D11" s="78">
        <v>54000</v>
      </c>
      <c r="E11" s="78">
        <v>53000</v>
      </c>
      <c r="F11" s="78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7">
        <f t="shared" si="2"/>
        <v>2030</v>
      </c>
      <c r="B12" s="77">
        <v>10393.045</v>
      </c>
      <c r="C12" s="78">
        <v>27000</v>
      </c>
      <c r="D12" s="78">
        <v>53000</v>
      </c>
      <c r="E12" s="78">
        <v>54000</v>
      </c>
      <c r="F12" s="78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7" t="str">
        <f t="shared" si="2"/>
        <v/>
      </c>
      <c r="B13" s="77">
        <v>28000</v>
      </c>
      <c r="C13" s="78">
        <v>55000</v>
      </c>
      <c r="D13" s="78">
        <v>43000</v>
      </c>
      <c r="E13" s="78">
        <v>26000</v>
      </c>
      <c r="F13" s="78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1.5829321E-2</v>
      </c>
    </row>
    <row r="4" spans="1:8" ht="15.75" customHeight="1" x14ac:dyDescent="0.25">
      <c r="B4" s="24" t="s">
        <v>7</v>
      </c>
      <c r="C4" s="79">
        <v>0.2669624869524172</v>
      </c>
    </row>
    <row r="5" spans="1:8" ht="15.75" customHeight="1" x14ac:dyDescent="0.25">
      <c r="B5" s="24" t="s">
        <v>8</v>
      </c>
      <c r="C5" s="79">
        <v>5.3360570370869095E-2</v>
      </c>
    </row>
    <row r="6" spans="1:8" ht="15.75" customHeight="1" x14ac:dyDescent="0.25">
      <c r="B6" s="24" t="s">
        <v>10</v>
      </c>
      <c r="C6" s="79">
        <v>0.19417314631705124</v>
      </c>
    </row>
    <row r="7" spans="1:8" ht="15.75" customHeight="1" x14ac:dyDescent="0.25">
      <c r="B7" s="24" t="s">
        <v>13</v>
      </c>
      <c r="C7" s="79">
        <v>0.25684378151903375</v>
      </c>
    </row>
    <row r="8" spans="1:8" ht="15.75" customHeight="1" x14ac:dyDescent="0.25">
      <c r="B8" s="24" t="s">
        <v>14</v>
      </c>
      <c r="C8" s="79">
        <v>2.8640284789120031E-5</v>
      </c>
    </row>
    <row r="9" spans="1:8" ht="15.75" customHeight="1" x14ac:dyDescent="0.25">
      <c r="B9" s="24" t="s">
        <v>27</v>
      </c>
      <c r="C9" s="79">
        <v>0.10174233866128926</v>
      </c>
    </row>
    <row r="10" spans="1:8" ht="15.75" customHeight="1" x14ac:dyDescent="0.25">
      <c r="B10" s="24" t="s">
        <v>15</v>
      </c>
      <c r="C10" s="79">
        <v>0.11105971489455035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6.0575228429710401E-2</v>
      </c>
      <c r="D14" s="79">
        <v>6.0575228429710401E-2</v>
      </c>
      <c r="E14" s="79">
        <v>3.57197065658885E-2</v>
      </c>
      <c r="F14" s="79">
        <v>3.57197065658885E-2</v>
      </c>
    </row>
    <row r="15" spans="1:8" ht="15.75" customHeight="1" x14ac:dyDescent="0.25">
      <c r="B15" s="24" t="s">
        <v>16</v>
      </c>
      <c r="C15" s="79">
        <v>0.187460089270193</v>
      </c>
      <c r="D15" s="79">
        <v>0.187460089270193</v>
      </c>
      <c r="E15" s="79">
        <v>0.118003677191688</v>
      </c>
      <c r="F15" s="79">
        <v>0.118003677191688</v>
      </c>
    </row>
    <row r="16" spans="1:8" ht="15.75" customHeight="1" x14ac:dyDescent="0.25">
      <c r="B16" s="24" t="s">
        <v>17</v>
      </c>
      <c r="C16" s="79">
        <v>2.9344605226437E-2</v>
      </c>
      <c r="D16" s="79">
        <v>2.9344605226437E-2</v>
      </c>
      <c r="E16" s="79">
        <v>1.6058512731872102E-2</v>
      </c>
      <c r="F16" s="79">
        <v>1.6058512731872102E-2</v>
      </c>
    </row>
    <row r="17" spans="1:8" ht="15.75" customHeight="1" x14ac:dyDescent="0.25">
      <c r="B17" s="24" t="s">
        <v>18</v>
      </c>
      <c r="C17" s="79">
        <v>5.0342071078497592E-3</v>
      </c>
      <c r="D17" s="79">
        <v>5.0342071078497592E-3</v>
      </c>
      <c r="E17" s="79">
        <v>1.9733748463925001E-2</v>
      </c>
      <c r="F17" s="79">
        <v>1.9733748463925001E-2</v>
      </c>
    </row>
    <row r="18" spans="1:8" ht="15.75" customHeight="1" x14ac:dyDescent="0.25">
      <c r="B18" s="24" t="s">
        <v>19</v>
      </c>
      <c r="C18" s="79">
        <v>1.8878695082878E-2</v>
      </c>
      <c r="D18" s="79">
        <v>1.8878695082878E-2</v>
      </c>
      <c r="E18" s="79">
        <v>1.4793012999896099E-2</v>
      </c>
      <c r="F18" s="79">
        <v>1.4793012999896099E-2</v>
      </c>
    </row>
    <row r="19" spans="1:8" ht="15.75" customHeight="1" x14ac:dyDescent="0.25">
      <c r="B19" s="24" t="s">
        <v>20</v>
      </c>
      <c r="C19" s="79">
        <v>7.3204197168329913E-3</v>
      </c>
      <c r="D19" s="79">
        <v>7.3204197168329913E-3</v>
      </c>
      <c r="E19" s="79">
        <v>1.2182286775353801E-2</v>
      </c>
      <c r="F19" s="79">
        <v>1.2182286775353801E-2</v>
      </c>
    </row>
    <row r="20" spans="1:8" ht="15.75" customHeight="1" x14ac:dyDescent="0.25">
      <c r="B20" s="24" t="s">
        <v>21</v>
      </c>
      <c r="C20" s="79">
        <v>3.58976106786177E-2</v>
      </c>
      <c r="D20" s="79">
        <v>3.58976106786177E-2</v>
      </c>
      <c r="E20" s="79">
        <v>1.2200116272808899E-2</v>
      </c>
      <c r="F20" s="79">
        <v>1.2200116272808899E-2</v>
      </c>
    </row>
    <row r="21" spans="1:8" ht="15.75" customHeight="1" x14ac:dyDescent="0.25">
      <c r="B21" s="24" t="s">
        <v>22</v>
      </c>
      <c r="C21" s="79">
        <v>0.105558059816785</v>
      </c>
      <c r="D21" s="79">
        <v>0.105558059816785</v>
      </c>
      <c r="E21" s="79">
        <v>0.27023400336370101</v>
      </c>
      <c r="F21" s="79">
        <v>0.27023400336370101</v>
      </c>
    </row>
    <row r="22" spans="1:8" ht="15.75" customHeight="1" x14ac:dyDescent="0.25">
      <c r="B22" s="24" t="s">
        <v>23</v>
      </c>
      <c r="C22" s="79">
        <v>0.54993108467069618</v>
      </c>
      <c r="D22" s="79">
        <v>0.54993108467069618</v>
      </c>
      <c r="E22" s="79">
        <v>0.5010749356348666</v>
      </c>
      <c r="F22" s="79">
        <v>0.5010749356348666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8.8599999999999998E-2</v>
      </c>
    </row>
    <row r="27" spans="1:8" ht="15.75" customHeight="1" x14ac:dyDescent="0.25">
      <c r="B27" s="24" t="s">
        <v>39</v>
      </c>
      <c r="C27" s="79">
        <v>8.3000000000000001E-3</v>
      </c>
    </row>
    <row r="28" spans="1:8" ht="15.75" customHeight="1" x14ac:dyDescent="0.25">
      <c r="B28" s="24" t="s">
        <v>40</v>
      </c>
      <c r="C28" s="79">
        <v>0.15770000000000001</v>
      </c>
    </row>
    <row r="29" spans="1:8" ht="15.75" customHeight="1" x14ac:dyDescent="0.25">
      <c r="B29" s="24" t="s">
        <v>41</v>
      </c>
      <c r="C29" s="79">
        <v>0.16879999999999998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0.10920000000000001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8.4600000000000009E-2</v>
      </c>
    </row>
    <row r="34" spans="2:3" ht="15.75" customHeight="1" x14ac:dyDescent="0.25">
      <c r="B34" s="24" t="s">
        <v>46</v>
      </c>
      <c r="C34" s="79">
        <v>0.25759999999776484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0.62328421052631577</v>
      </c>
      <c r="D2" s="80">
        <v>0.62328421052631577</v>
      </c>
      <c r="E2" s="80">
        <v>0.57737037037037042</v>
      </c>
      <c r="F2" s="80">
        <v>0.45694786729857823</v>
      </c>
      <c r="G2" s="80">
        <v>0.43137373737373735</v>
      </c>
    </row>
    <row r="3" spans="1:15" ht="15.75" customHeight="1" x14ac:dyDescent="0.25">
      <c r="A3" s="5"/>
      <c r="B3" s="11" t="s">
        <v>118</v>
      </c>
      <c r="C3" s="80">
        <v>0.1627157894736842</v>
      </c>
      <c r="D3" s="80">
        <v>0.1627157894736842</v>
      </c>
      <c r="E3" s="80">
        <v>0.20862962962962964</v>
      </c>
      <c r="F3" s="80">
        <v>0.32905213270142186</v>
      </c>
      <c r="G3" s="80">
        <v>0.35462626262626262</v>
      </c>
    </row>
    <row r="4" spans="1:15" ht="15.75" customHeight="1" x14ac:dyDescent="0.25">
      <c r="A4" s="5"/>
      <c r="B4" s="11" t="s">
        <v>116</v>
      </c>
      <c r="C4" s="81">
        <v>0.12544827586206894</v>
      </c>
      <c r="D4" s="81">
        <v>0.12544827586206894</v>
      </c>
      <c r="E4" s="81">
        <v>0.12389473684210524</v>
      </c>
      <c r="F4" s="81">
        <v>0.11778746594005446</v>
      </c>
      <c r="G4" s="81">
        <v>0.11174384236453203</v>
      </c>
    </row>
    <row r="5" spans="1:15" ht="15.75" customHeight="1" x14ac:dyDescent="0.25">
      <c r="A5" s="5"/>
      <c r="B5" s="11" t="s">
        <v>119</v>
      </c>
      <c r="C5" s="81">
        <v>8.8551724137931012E-2</v>
      </c>
      <c r="D5" s="81">
        <v>8.8551724137931012E-2</v>
      </c>
      <c r="E5" s="81">
        <v>9.010526315789473E-2</v>
      </c>
      <c r="F5" s="81">
        <v>9.6212534059945495E-2</v>
      </c>
      <c r="G5" s="81">
        <v>0.10225615763546797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0.70565549052485543</v>
      </c>
      <c r="D8" s="80">
        <v>0.70565549052485543</v>
      </c>
      <c r="E8" s="80">
        <v>0.63301452711743345</v>
      </c>
      <c r="F8" s="80">
        <v>0.66374999924999989</v>
      </c>
      <c r="G8" s="80">
        <v>0.74655603366056034</v>
      </c>
    </row>
    <row r="9" spans="1:15" ht="15.75" customHeight="1" x14ac:dyDescent="0.25">
      <c r="B9" s="7" t="s">
        <v>121</v>
      </c>
      <c r="C9" s="80">
        <v>0.17134450847514449</v>
      </c>
      <c r="D9" s="80">
        <v>0.17134450847514449</v>
      </c>
      <c r="E9" s="80">
        <v>0.23698547188256661</v>
      </c>
      <c r="F9" s="80">
        <v>0.22124999974999998</v>
      </c>
      <c r="G9" s="80">
        <v>0.16144396533943964</v>
      </c>
    </row>
    <row r="10" spans="1:15" ht="15.75" customHeight="1" x14ac:dyDescent="0.25">
      <c r="B10" s="7" t="s">
        <v>122</v>
      </c>
      <c r="C10" s="81">
        <v>6.9000000999999991E-2</v>
      </c>
      <c r="D10" s="81">
        <v>6.9000000999999991E-2</v>
      </c>
      <c r="E10" s="81">
        <v>6.9000000999999991E-2</v>
      </c>
      <c r="F10" s="81">
        <v>6.9000000999999991E-2</v>
      </c>
      <c r="G10" s="81">
        <v>6.9000000999999991E-2</v>
      </c>
    </row>
    <row r="11" spans="1:15" ht="15.75" customHeight="1" x14ac:dyDescent="0.25">
      <c r="B11" s="7" t="s">
        <v>123</v>
      </c>
      <c r="C11" s="81">
        <v>5.4000000000000006E-2</v>
      </c>
      <c r="D11" s="81">
        <v>5.4000000000000006E-2</v>
      </c>
      <c r="E11" s="81">
        <v>6.0999999999999999E-2</v>
      </c>
      <c r="F11" s="81">
        <v>4.5999999999999999E-2</v>
      </c>
      <c r="G11" s="81">
        <v>2.3E-2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0.46033876799999995</v>
      </c>
      <c r="D14" s="82">
        <v>0.44014876555400001</v>
      </c>
      <c r="E14" s="82">
        <v>0.44014876555400001</v>
      </c>
      <c r="F14" s="82">
        <v>0.382676710483</v>
      </c>
      <c r="G14" s="82">
        <v>0.382676710483</v>
      </c>
      <c r="H14" s="83">
        <v>0.42899999999999999</v>
      </c>
      <c r="I14" s="83">
        <v>0.42899999999999999</v>
      </c>
      <c r="J14" s="83">
        <v>0.42899999999999999</v>
      </c>
      <c r="K14" s="83">
        <v>0.42899999999999999</v>
      </c>
      <c r="L14" s="83">
        <v>0.23255808934699998</v>
      </c>
      <c r="M14" s="83">
        <v>0.21344194763999996</v>
      </c>
      <c r="N14" s="83">
        <v>0.206722244242</v>
      </c>
      <c r="O14" s="83">
        <v>0.21814035192950001</v>
      </c>
    </row>
    <row r="15" spans="1:15" ht="15.75" customHeight="1" x14ac:dyDescent="0.25">
      <c r="B15" s="16" t="s">
        <v>68</v>
      </c>
      <c r="C15" s="80">
        <f>iron_deficiency_anaemia*C14</f>
        <v>0.22836928080539562</v>
      </c>
      <c r="D15" s="80">
        <f t="shared" ref="D15:O15" si="0">iron_deficiency_anaemia*D14</f>
        <v>0.21835323032569284</v>
      </c>
      <c r="E15" s="80">
        <f t="shared" si="0"/>
        <v>0.21835323032569284</v>
      </c>
      <c r="F15" s="80">
        <f t="shared" si="0"/>
        <v>0.18984194082471309</v>
      </c>
      <c r="G15" s="80">
        <f t="shared" si="0"/>
        <v>0.18984194082471309</v>
      </c>
      <c r="H15" s="80">
        <f t="shared" si="0"/>
        <v>0.21282244354773686</v>
      </c>
      <c r="I15" s="80">
        <f t="shared" si="0"/>
        <v>0.21282244354773686</v>
      </c>
      <c r="J15" s="80">
        <f t="shared" si="0"/>
        <v>0.21282244354773686</v>
      </c>
      <c r="K15" s="80">
        <f t="shared" si="0"/>
        <v>0.21282244354773686</v>
      </c>
      <c r="L15" s="80">
        <f t="shared" si="0"/>
        <v>0.11536965231147191</v>
      </c>
      <c r="M15" s="80">
        <f t="shared" si="0"/>
        <v>0.10588633298912098</v>
      </c>
      <c r="N15" s="80">
        <f t="shared" si="0"/>
        <v>0.10255275793765621</v>
      </c>
      <c r="O15" s="80">
        <f t="shared" si="0"/>
        <v>0.10821716255011531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9.1999999999999998E-2</v>
      </c>
      <c r="D2" s="81">
        <v>6.3E-2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0.114</v>
      </c>
      <c r="D3" s="81">
        <v>0.11900000000000001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0.14800000000000002</v>
      </c>
      <c r="D4" s="81">
        <v>0.439</v>
      </c>
      <c r="E4" s="81">
        <v>0.83700000000000008</v>
      </c>
      <c r="F4" s="81">
        <v>0.38900000000000001</v>
      </c>
      <c r="G4" s="81">
        <v>0</v>
      </c>
    </row>
    <row r="5" spans="1:7" x14ac:dyDescent="0.25">
      <c r="B5" s="43" t="s">
        <v>169</v>
      </c>
      <c r="C5" s="80">
        <f>1-SUM(C2:C4)</f>
        <v>0.64599999999999991</v>
      </c>
      <c r="D5" s="80">
        <f>1-SUM(D2:D4)</f>
        <v>0.379</v>
      </c>
      <c r="E5" s="80">
        <f>1-SUM(E2:E4)</f>
        <v>0.16299999999999992</v>
      </c>
      <c r="F5" s="80">
        <f>1-SUM(F2:F4)</f>
        <v>0.61099999999999999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0.10456</v>
      </c>
      <c r="D2" s="143">
        <v>0.10067</v>
      </c>
      <c r="E2" s="143">
        <v>9.7230000000000011E-2</v>
      </c>
      <c r="F2" s="143">
        <v>9.391999999999999E-2</v>
      </c>
      <c r="G2" s="143">
        <v>9.0749999999999997E-2</v>
      </c>
      <c r="H2" s="143">
        <v>8.77E-2</v>
      </c>
      <c r="I2" s="143">
        <v>8.4769999999999998E-2</v>
      </c>
      <c r="J2" s="143">
        <v>8.1959999999999991E-2</v>
      </c>
      <c r="K2" s="143">
        <v>7.9259999999999997E-2</v>
      </c>
      <c r="L2" s="143">
        <v>7.6670000000000002E-2</v>
      </c>
      <c r="M2" s="143">
        <v>7.417E-2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2.9350000000000001E-2</v>
      </c>
      <c r="D4" s="143">
        <v>2.86E-2</v>
      </c>
      <c r="E4" s="143">
        <v>2.7759999999999996E-2</v>
      </c>
      <c r="F4" s="143">
        <v>2.6949999999999998E-2</v>
      </c>
      <c r="G4" s="143">
        <v>2.6169999999999999E-2</v>
      </c>
      <c r="H4" s="143">
        <v>2.5419999999999998E-2</v>
      </c>
      <c r="I4" s="143">
        <v>2.469E-2</v>
      </c>
      <c r="J4" s="143">
        <v>2.3990000000000001E-2</v>
      </c>
      <c r="K4" s="143">
        <v>2.3310000000000001E-2</v>
      </c>
      <c r="L4" s="143">
        <v>2.265E-2</v>
      </c>
      <c r="M4" s="143">
        <v>2.2019999999999998E-2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0.42899999999999999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0.23255808934699998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6.3E-2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0.38900000000000001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18.013000000000002</v>
      </c>
      <c r="D13" s="142">
        <v>17.361000000000001</v>
      </c>
      <c r="E13" s="142">
        <v>16.745000000000001</v>
      </c>
      <c r="F13" s="142">
        <v>16.169</v>
      </c>
      <c r="G13" s="142">
        <v>15.613</v>
      </c>
      <c r="H13" s="142">
        <v>15.086</v>
      </c>
      <c r="I13" s="142">
        <v>14.584</v>
      </c>
      <c r="J13" s="142">
        <v>14.118</v>
      </c>
      <c r="K13" s="142">
        <v>13.664</v>
      </c>
      <c r="L13" s="142">
        <v>13.241</v>
      </c>
      <c r="M13" s="142">
        <v>12.523999999999999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50.717962815851756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39.716252809925493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299.77526795353111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0.9696135924787419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1.3157185244073879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1.3157185244073879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1.3157185244073879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1.3157185244073879</v>
      </c>
      <c r="E13" s="86" t="s">
        <v>202</v>
      </c>
    </row>
    <row r="14" spans="1:5" ht="15.75" customHeight="1" x14ac:dyDescent="0.25">
      <c r="A14" s="11" t="s">
        <v>187</v>
      </c>
      <c r="B14" s="85">
        <v>0.10199999999999999</v>
      </c>
      <c r="C14" s="85">
        <v>0.95</v>
      </c>
      <c r="D14" s="149">
        <v>12.848552253721406</v>
      </c>
      <c r="E14" s="86" t="s">
        <v>202</v>
      </c>
    </row>
    <row r="15" spans="1:5" ht="15.75" customHeight="1" x14ac:dyDescent="0.25">
      <c r="A15" s="11" t="s">
        <v>209</v>
      </c>
      <c r="B15" s="85">
        <v>0.10199999999999999</v>
      </c>
      <c r="C15" s="85">
        <v>0.95</v>
      </c>
      <c r="D15" s="149">
        <v>12.848552253721406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0.55531805361675357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6.9453945454574351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9.4911885685343371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22.086705401333916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4.1770706684296162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18.30380770317878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149">
        <v>19.438742956186559</v>
      </c>
      <c r="E25" s="86" t="s">
        <v>202</v>
      </c>
    </row>
    <row r="26" spans="1:5" ht="15.75" customHeight="1" x14ac:dyDescent="0.25">
      <c r="A26" s="52" t="s">
        <v>137</v>
      </c>
      <c r="B26" s="85">
        <v>0.10199999999999999</v>
      </c>
      <c r="C26" s="85">
        <v>0.95</v>
      </c>
      <c r="D26" s="149">
        <v>4.8508220256558259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6.1993677801493483</v>
      </c>
      <c r="E27" s="86" t="s">
        <v>202</v>
      </c>
    </row>
    <row r="28" spans="1:5" ht="15.75" customHeight="1" x14ac:dyDescent="0.25">
      <c r="A28" s="52" t="s">
        <v>84</v>
      </c>
      <c r="B28" s="85">
        <v>0.998</v>
      </c>
      <c r="C28" s="85">
        <v>0.95</v>
      </c>
      <c r="D28" s="149">
        <v>0.77479234909961447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96.960746737260479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179.00329573395732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179.00329573395732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1.1755235646488493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0.72199999999999998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0.91700000000000004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0.59399999999999997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1.8985559923303861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1.1966457707632889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2020-07-16T02:33:31Z</dcterms:modified>
</cp:coreProperties>
</file>