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DAE6ED4C-582D-4742-985D-8474F7361182}" xr6:coauthVersionLast="45" xr6:coauthVersionMax="45" xr10:uidLastSave="{00000000-0000-0000-0000-000000000000}"/>
  <bookViews>
    <workbookView xWindow="2304" yWindow="230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I4" i="2" s="1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I5" i="2" s="1"/>
  <c r="G6" i="2"/>
  <c r="I6" i="2" s="1"/>
  <c r="G7" i="2"/>
  <c r="G8" i="2"/>
  <c r="I8" i="2" s="1"/>
  <c r="G9" i="2"/>
  <c r="I9" i="2"/>
  <c r="G10" i="2"/>
  <c r="I10" i="2" s="1"/>
  <c r="G11" i="2"/>
  <c r="G12" i="2"/>
  <c r="G13" i="2"/>
  <c r="I13" i="2"/>
  <c r="G14" i="2"/>
  <c r="G15" i="2"/>
  <c r="G2" i="2"/>
  <c r="I17" i="2"/>
  <c r="A17" i="2"/>
  <c r="A33" i="2"/>
  <c r="A26" i="2"/>
  <c r="A23" i="2"/>
  <c r="A37" i="2"/>
  <c r="A14" i="2"/>
  <c r="A15" i="2"/>
  <c r="I12" i="2" l="1"/>
  <c r="I19" i="2"/>
  <c r="I11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<sst xmlns="http://schemas.openxmlformats.org/spreadsheetml/2006/main" count="1120" uniqueCount="273">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</sst>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2725995</v>
      </c>
    </row>
    <row r="8" spans="1:3" ht="15" customHeight="1" x14ac:dyDescent="0.25">
      <c r="B8" s="7" t="s">
        <v>106</v>
      </c>
      <c r="C8" s="70">
        <v>0.38400000000000001</v>
      </c>
    </row>
    <row r="9" spans="1:3" ht="15" customHeight="1" x14ac:dyDescent="0.25">
      <c r="B9" s="9" t="s">
        <v>107</v>
      </c>
      <c r="C9" s="71">
        <v>0.86</v>
      </c>
    </row>
    <row r="10" spans="1:3" ht="15" customHeight="1" x14ac:dyDescent="0.25">
      <c r="B10" s="9" t="s">
        <v>105</v>
      </c>
      <c r="C10" s="71">
        <v>0.12396960258483899</v>
      </c>
    </row>
    <row r="11" spans="1:3" ht="15" customHeight="1" x14ac:dyDescent="0.25">
      <c r="B11" s="7" t="s">
        <v>108</v>
      </c>
      <c r="C11" s="70">
        <v>0.31</v>
      </c>
    </row>
    <row r="12" spans="1:3" ht="15" customHeight="1" x14ac:dyDescent="0.25">
      <c r="B12" s="7" t="s">
        <v>109</v>
      </c>
      <c r="C12" s="70">
        <v>0.25800000000000001</v>
      </c>
    </row>
    <row r="13" spans="1:3" ht="15" customHeight="1" x14ac:dyDescent="0.25">
      <c r="B13" s="7" t="s">
        <v>110</v>
      </c>
      <c r="C13" s="70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0.1394</v>
      </c>
    </row>
    <row r="24" spans="1:3" ht="15" customHeight="1" x14ac:dyDescent="0.25">
      <c r="B24" s="20" t="s">
        <v>102</v>
      </c>
      <c r="C24" s="71">
        <v>0.44390000000000002</v>
      </c>
    </row>
    <row r="25" spans="1:3" ht="15" customHeight="1" x14ac:dyDescent="0.25">
      <c r="B25" s="20" t="s">
        <v>103</v>
      </c>
      <c r="C25" s="71">
        <v>0.33230000000000004</v>
      </c>
    </row>
    <row r="26" spans="1:3" ht="15" customHeight="1" x14ac:dyDescent="0.25">
      <c r="B26" s="20" t="s">
        <v>104</v>
      </c>
      <c r="C26" s="71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0.17600000000000002</v>
      </c>
    </row>
    <row r="30" spans="1:3" ht="14.25" customHeight="1" x14ac:dyDescent="0.25">
      <c r="B30" s="30" t="s">
        <v>76</v>
      </c>
      <c r="C30" s="73">
        <v>6.2E-2</v>
      </c>
    </row>
    <row r="31" spans="1:3" ht="14.25" customHeight="1" x14ac:dyDescent="0.25">
      <c r="B31" s="30" t="s">
        <v>77</v>
      </c>
      <c r="C31" s="73">
        <v>0.17300000000000001</v>
      </c>
    </row>
    <row r="32" spans="1:3" ht="14.25" customHeight="1" x14ac:dyDescent="0.25">
      <c r="B32" s="30" t="s">
        <v>78</v>
      </c>
      <c r="C32" s="73">
        <v>0.58899999999999997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34.799999999999997</v>
      </c>
    </row>
    <row r="38" spans="1:5" ht="15" customHeight="1" x14ac:dyDescent="0.25">
      <c r="B38" s="16" t="s">
        <v>91</v>
      </c>
      <c r="C38" s="75">
        <v>73.400000000000006</v>
      </c>
      <c r="D38" s="17"/>
      <c r="E38" s="18"/>
    </row>
    <row r="39" spans="1:5" ht="15" customHeight="1" x14ac:dyDescent="0.25">
      <c r="B39" s="16" t="s">
        <v>90</v>
      </c>
      <c r="C39" s="75">
        <v>123.2</v>
      </c>
      <c r="D39" s="17"/>
      <c r="E39" s="17"/>
    </row>
    <row r="40" spans="1:5" ht="15" customHeight="1" x14ac:dyDescent="0.25">
      <c r="B40" s="16" t="s">
        <v>171</v>
      </c>
      <c r="C40" s="75">
        <v>8.56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2.1000000000000001E-2</v>
      </c>
      <c r="D45" s="17"/>
    </row>
    <row r="46" spans="1:5" ht="15.75" customHeight="1" x14ac:dyDescent="0.25">
      <c r="B46" s="16" t="s">
        <v>11</v>
      </c>
      <c r="C46" s="71">
        <v>0.1096</v>
      </c>
      <c r="D46" s="17"/>
    </row>
    <row r="47" spans="1:5" ht="15.75" customHeight="1" x14ac:dyDescent="0.25">
      <c r="B47" s="16" t="s">
        <v>12</v>
      </c>
      <c r="C47" s="71">
        <v>0.34689999999999999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4.5169174234500007</v>
      </c>
      <c r="D51" s="17"/>
    </row>
    <row r="52" spans="1:4" ht="15" customHeight="1" x14ac:dyDescent="0.25">
      <c r="B52" s="16" t="s">
        <v>125</v>
      </c>
      <c r="C52" s="76">
        <v>5.56382987866</v>
      </c>
    </row>
    <row r="53" spans="1:4" ht="15.75" customHeight="1" x14ac:dyDescent="0.25">
      <c r="B53" s="16" t="s">
        <v>126</v>
      </c>
      <c r="C53" s="76">
        <v>5.56382987866</v>
      </c>
    </row>
    <row r="54" spans="1:4" ht="15.75" customHeight="1" x14ac:dyDescent="0.25">
      <c r="B54" s="16" t="s">
        <v>127</v>
      </c>
      <c r="C54" s="76">
        <v>3.6461342050399996</v>
      </c>
    </row>
    <row r="55" spans="1:4" ht="15.75" customHeight="1" x14ac:dyDescent="0.25">
      <c r="B55" s="16" t="s">
        <v>128</v>
      </c>
      <c r="C55" s="76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0.43290950274943962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0.27188903300000006</v>
      </c>
      <c r="C3" s="26">
        <f>frac_mam_1_5months * 2.6</f>
        <v>0.27188903300000006</v>
      </c>
      <c r="D3" s="26">
        <f>frac_mam_6_11months * 2.6</f>
        <v>0.31835378379999996</v>
      </c>
      <c r="E3" s="26">
        <f>frac_mam_12_23months * 2.6</f>
        <v>0.33611386899999995</v>
      </c>
      <c r="F3" s="26">
        <f>frac_mam_24_59months * 2.6</f>
        <v>0.17866914086666666</v>
      </c>
    </row>
    <row r="4" spans="1:6" ht="15.75" customHeight="1" x14ac:dyDescent="0.25">
      <c r="A4" s="3" t="s">
        <v>66</v>
      </c>
      <c r="B4" s="26">
        <f>frac_sam_1month * 2.6</f>
        <v>0.15737078499999999</v>
      </c>
      <c r="C4" s="26">
        <f>frac_sam_1_5months * 2.6</f>
        <v>0.15737078499999999</v>
      </c>
      <c r="D4" s="26">
        <f>frac_sam_6_11months * 2.6</f>
        <v>0.15329344419999999</v>
      </c>
      <c r="E4" s="26">
        <f>frac_sam_12_23months * 2.6</f>
        <v>0.163045675</v>
      </c>
      <c r="F4" s="26">
        <f>frac_sam_24_59months * 2.6</f>
        <v>8.6957330200000002E-2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0.38400000000000001</v>
      </c>
      <c r="E2" s="91">
        <f>food_insecure</f>
        <v>0.38400000000000001</v>
      </c>
      <c r="F2" s="91">
        <f>food_insecure</f>
        <v>0.38400000000000001</v>
      </c>
      <c r="G2" s="91">
        <f>food_insecure</f>
        <v>0.38400000000000001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0.38400000000000001</v>
      </c>
      <c r="F5" s="91">
        <f>food_insecure</f>
        <v>0.38400000000000001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4.5169174234500007</v>
      </c>
      <c r="D7" s="91">
        <f>diarrhoea_1_5mo</f>
        <v>5.56382987866</v>
      </c>
      <c r="E7" s="91">
        <f>diarrhoea_6_11mo</f>
        <v>5.56382987866</v>
      </c>
      <c r="F7" s="91">
        <f>diarrhoea_12_23mo</f>
        <v>3.6461342050399996</v>
      </c>
      <c r="G7" s="91">
        <f>diarrhoea_24_59mo</f>
        <v>3.6461342050399996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0.38400000000000001</v>
      </c>
      <c r="F8" s="91">
        <f>food_insecure</f>
        <v>0.38400000000000001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4.5169174234500007</v>
      </c>
      <c r="D12" s="91">
        <f>diarrhoea_1_5mo</f>
        <v>5.56382987866</v>
      </c>
      <c r="E12" s="91">
        <f>diarrhoea_6_11mo</f>
        <v>5.56382987866</v>
      </c>
      <c r="F12" s="91">
        <f>diarrhoea_12_23mo</f>
        <v>3.6461342050399996</v>
      </c>
      <c r="G12" s="91">
        <f>diarrhoea_24_59mo</f>
        <v>3.6461342050399996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0.38400000000000001</v>
      </c>
      <c r="I15" s="91">
        <f>food_insecure</f>
        <v>0.38400000000000001</v>
      </c>
      <c r="J15" s="91">
        <f>food_insecure</f>
        <v>0.38400000000000001</v>
      </c>
      <c r="K15" s="91">
        <f>food_insecure</f>
        <v>0.38400000000000001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0.31</v>
      </c>
      <c r="I18" s="91">
        <f>frac_PW_health_facility</f>
        <v>0.31</v>
      </c>
      <c r="J18" s="91">
        <f>frac_PW_health_facility</f>
        <v>0.31</v>
      </c>
      <c r="K18" s="91">
        <f>frac_PW_health_facility</f>
        <v>0.31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0.86</v>
      </c>
      <c r="I19" s="91">
        <f>frac_malaria_risk</f>
        <v>0.86</v>
      </c>
      <c r="J19" s="91">
        <f>frac_malaria_risk</f>
        <v>0.86</v>
      </c>
      <c r="K19" s="91">
        <f>frac_malaria_risk</f>
        <v>0.86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0.82499999999999996</v>
      </c>
      <c r="M24" s="91">
        <f>famplan_unmet_need</f>
        <v>0.82499999999999996</v>
      </c>
      <c r="N24" s="91">
        <f>famplan_unmet_need</f>
        <v>0.82499999999999996</v>
      </c>
      <c r="O24" s="91">
        <f>famplan_unmet_need</f>
        <v>0.82499999999999996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0.49989798598098745</v>
      </c>
      <c r="M25" s="91">
        <f>(1-food_insecure)*(0.49)+food_insecure*(0.7)</f>
        <v>0.57064000000000004</v>
      </c>
      <c r="N25" s="91">
        <f>(1-food_insecure)*(0.49)+food_insecure*(0.7)</f>
        <v>0.57064000000000004</v>
      </c>
      <c r="O25" s="91">
        <f>(1-food_insecure)*(0.49)+food_insecure*(0.7)</f>
        <v>0.57064000000000004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0.21424199399185179</v>
      </c>
      <c r="M26" s="91">
        <f>(1-food_insecure)*(0.21)+food_insecure*(0.3)</f>
        <v>0.24456</v>
      </c>
      <c r="N26" s="91">
        <f>(1-food_insecure)*(0.21)+food_insecure*(0.3)</f>
        <v>0.24456</v>
      </c>
      <c r="O26" s="91">
        <f>(1-food_insecure)*(0.21)+food_insecure*(0.3)</f>
        <v>0.24456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0.16189041744232174</v>
      </c>
      <c r="M27" s="91">
        <f>(1-food_insecure)*(0.3)</f>
        <v>0.18479999999999999</v>
      </c>
      <c r="N27" s="91">
        <f>(1-food_insecure)*(0.3)</f>
        <v>0.18479999999999999</v>
      </c>
      <c r="O27" s="91">
        <f>(1-food_insecure)*(0.3)</f>
        <v>0.18479999999999999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0.12396960258483899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0.86</v>
      </c>
      <c r="D34" s="91">
        <f t="shared" si="3"/>
        <v>0.86</v>
      </c>
      <c r="E34" s="91">
        <f t="shared" si="3"/>
        <v>0.86</v>
      </c>
      <c r="F34" s="91">
        <f t="shared" si="3"/>
        <v>0.86</v>
      </c>
      <c r="G34" s="91">
        <f t="shared" si="3"/>
        <v>0.86</v>
      </c>
      <c r="H34" s="91">
        <f t="shared" si="3"/>
        <v>0.86</v>
      </c>
      <c r="I34" s="91">
        <f t="shared" si="3"/>
        <v>0.86</v>
      </c>
      <c r="J34" s="91">
        <f t="shared" si="3"/>
        <v>0.86</v>
      </c>
      <c r="K34" s="91">
        <f t="shared" si="3"/>
        <v>0.86</v>
      </c>
      <c r="L34" s="91">
        <f t="shared" si="3"/>
        <v>0.86</v>
      </c>
      <c r="M34" s="91">
        <f t="shared" si="3"/>
        <v>0.86</v>
      </c>
      <c r="N34" s="91">
        <f t="shared" si="3"/>
        <v>0.86</v>
      </c>
      <c r="O34" s="91">
        <f t="shared" si="3"/>
        <v>0.86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671235.13</v>
      </c>
      <c r="C2" s="78">
        <v>912000</v>
      </c>
      <c r="D2" s="78">
        <v>1383000</v>
      </c>
      <c r="E2" s="78">
        <v>880000</v>
      </c>
      <c r="F2" s="78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803598.20037903148</v>
      </c>
      <c r="I2" s="22">
        <f>G2-H2</f>
        <v>2909401.7996209683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682198.48040000012</v>
      </c>
      <c r="C3" s="78">
        <v>939000</v>
      </c>
      <c r="D3" s="78">
        <v>1431000</v>
      </c>
      <c r="E3" s="78">
        <v>914000</v>
      </c>
      <c r="F3" s="78">
        <v>559000</v>
      </c>
      <c r="G3" s="22">
        <f t="shared" si="0"/>
        <v>3843000</v>
      </c>
      <c r="H3" s="22">
        <f t="shared" si="1"/>
        <v>816723.4500237644</v>
      </c>
      <c r="I3" s="22">
        <f t="shared" ref="I3:I15" si="3">G3-H3</f>
        <v>3026276.5499762357</v>
      </c>
    </row>
    <row r="4" spans="1:9" ht="15.75" customHeight="1" x14ac:dyDescent="0.25">
      <c r="A4" s="7">
        <f t="shared" si="2"/>
        <v>2022</v>
      </c>
      <c r="B4" s="77">
        <v>693014.76480000024</v>
      </c>
      <c r="C4" s="78">
        <v>966000</v>
      </c>
      <c r="D4" s="78">
        <v>1480000</v>
      </c>
      <c r="E4" s="78">
        <v>950000</v>
      </c>
      <c r="F4" s="78">
        <v>582000</v>
      </c>
      <c r="G4" s="22">
        <f t="shared" si="0"/>
        <v>3978000</v>
      </c>
      <c r="H4" s="22">
        <f t="shared" si="1"/>
        <v>829672.63323863561</v>
      </c>
      <c r="I4" s="22">
        <f t="shared" si="3"/>
        <v>3148327.3667613645</v>
      </c>
    </row>
    <row r="5" spans="1:9" ht="15.75" customHeight="1" x14ac:dyDescent="0.25">
      <c r="A5" s="7">
        <f t="shared" si="2"/>
        <v>2023</v>
      </c>
      <c r="B5" s="77">
        <v>703630.07880000013</v>
      </c>
      <c r="C5" s="78">
        <v>994000</v>
      </c>
      <c r="D5" s="78">
        <v>1532000</v>
      </c>
      <c r="E5" s="78">
        <v>989000</v>
      </c>
      <c r="F5" s="78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7">
        <f t="shared" si="2"/>
        <v>2024</v>
      </c>
      <c r="B6" s="77">
        <v>714070.8396000003</v>
      </c>
      <c r="C6" s="78">
        <v>1022000</v>
      </c>
      <c r="D6" s="78">
        <v>1585000</v>
      </c>
      <c r="E6" s="78">
        <v>1028000</v>
      </c>
      <c r="F6" s="78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7">
        <f t="shared" si="2"/>
        <v>2025</v>
      </c>
      <c r="B7" s="77">
        <v>724284.2</v>
      </c>
      <c r="C7" s="78">
        <v>1050000</v>
      </c>
      <c r="D7" s="78">
        <v>1638000</v>
      </c>
      <c r="E7" s="78">
        <v>1070000</v>
      </c>
      <c r="F7" s="78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7">
        <f t="shared" si="2"/>
        <v>2026</v>
      </c>
      <c r="B8" s="77">
        <v>734323.63639999996</v>
      </c>
      <c r="C8" s="78">
        <v>1078000</v>
      </c>
      <c r="D8" s="78">
        <v>1690000</v>
      </c>
      <c r="E8" s="78">
        <v>1112000</v>
      </c>
      <c r="F8" s="78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7">
        <f t="shared" si="2"/>
        <v>2027</v>
      </c>
      <c r="B9" s="77">
        <v>744079.55219999992</v>
      </c>
      <c r="C9" s="78">
        <v>1106000</v>
      </c>
      <c r="D9" s="78">
        <v>1743000</v>
      </c>
      <c r="E9" s="78">
        <v>1155000</v>
      </c>
      <c r="F9" s="78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7">
        <f t="shared" si="2"/>
        <v>2028</v>
      </c>
      <c r="B10" s="77">
        <v>753577.96559999988</v>
      </c>
      <c r="C10" s="78">
        <v>1135000</v>
      </c>
      <c r="D10" s="78">
        <v>1796000</v>
      </c>
      <c r="E10" s="78">
        <v>1200000</v>
      </c>
      <c r="F10" s="78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7">
        <f t="shared" si="2"/>
        <v>2029</v>
      </c>
      <c r="B11" s="77">
        <v>762806.31979999982</v>
      </c>
      <c r="C11" s="78">
        <v>1164000</v>
      </c>
      <c r="D11" s="78">
        <v>1851000</v>
      </c>
      <c r="E11" s="78">
        <v>1247000</v>
      </c>
      <c r="F11" s="78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7">
        <f t="shared" si="2"/>
        <v>2030</v>
      </c>
      <c r="B12" s="77">
        <v>771680.14000000013</v>
      </c>
      <c r="C12" s="78">
        <v>1193000</v>
      </c>
      <c r="D12" s="78">
        <v>1907000</v>
      </c>
      <c r="E12" s="78">
        <v>1294000</v>
      </c>
      <c r="F12" s="78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7" t="str">
        <f t="shared" si="2"/>
        <v/>
      </c>
      <c r="B13" s="77">
        <v>884000</v>
      </c>
      <c r="C13" s="78">
        <v>1333000</v>
      </c>
      <c r="D13" s="78">
        <v>845000</v>
      </c>
      <c r="E13" s="78">
        <v>517000</v>
      </c>
      <c r="F13" s="78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0.118822595</v>
      </c>
    </row>
    <row r="4" spans="1:8" ht="15.75" customHeight="1" x14ac:dyDescent="0.25">
      <c r="B4" s="24" t="s">
        <v>7</v>
      </c>
      <c r="C4" s="79">
        <v>0.17882694295889215</v>
      </c>
    </row>
    <row r="5" spans="1:8" ht="15.75" customHeight="1" x14ac:dyDescent="0.25">
      <c r="B5" s="24" t="s">
        <v>8</v>
      </c>
      <c r="C5" s="79">
        <v>0.14909098530602771</v>
      </c>
    </row>
    <row r="6" spans="1:8" ht="15.75" customHeight="1" x14ac:dyDescent="0.25">
      <c r="B6" s="24" t="s">
        <v>10</v>
      </c>
      <c r="C6" s="79">
        <v>0.14408569440494451</v>
      </c>
    </row>
    <row r="7" spans="1:8" ht="15.75" customHeight="1" x14ac:dyDescent="0.25">
      <c r="B7" s="24" t="s">
        <v>13</v>
      </c>
      <c r="C7" s="79">
        <v>0.17442263295107621</v>
      </c>
    </row>
    <row r="8" spans="1:8" ht="15.75" customHeight="1" x14ac:dyDescent="0.25">
      <c r="B8" s="24" t="s">
        <v>14</v>
      </c>
      <c r="C8" s="79">
        <v>1.3552634246471618E-2</v>
      </c>
    </row>
    <row r="9" spans="1:8" ht="15.75" customHeight="1" x14ac:dyDescent="0.25">
      <c r="B9" s="24" t="s">
        <v>27</v>
      </c>
      <c r="C9" s="79">
        <v>4.3690639950858701E-2</v>
      </c>
    </row>
    <row r="10" spans="1:8" ht="15.75" customHeight="1" x14ac:dyDescent="0.25">
      <c r="B10" s="24" t="s">
        <v>15</v>
      </c>
      <c r="C10" s="79">
        <v>0.17750787518172917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0.30443363846706101</v>
      </c>
      <c r="D14" s="79">
        <v>0.30443363846706101</v>
      </c>
      <c r="E14" s="79">
        <v>0.34433329676198399</v>
      </c>
      <c r="F14" s="79">
        <v>0.34433329676198399</v>
      </c>
    </row>
    <row r="15" spans="1:8" ht="15.75" customHeight="1" x14ac:dyDescent="0.25">
      <c r="B15" s="24" t="s">
        <v>16</v>
      </c>
      <c r="C15" s="79">
        <v>0.25909199016190698</v>
      </c>
      <c r="D15" s="79">
        <v>0.25909199016190698</v>
      </c>
      <c r="E15" s="79">
        <v>0.17204210920235399</v>
      </c>
      <c r="F15" s="79">
        <v>0.17204210920235399</v>
      </c>
    </row>
    <row r="16" spans="1:8" ht="15.75" customHeight="1" x14ac:dyDescent="0.25">
      <c r="B16" s="24" t="s">
        <v>17</v>
      </c>
      <c r="C16" s="79">
        <v>5.6267259797258599E-2</v>
      </c>
      <c r="D16" s="79">
        <v>5.6267259797258599E-2</v>
      </c>
      <c r="E16" s="79">
        <v>4.1499172135188001E-2</v>
      </c>
      <c r="F16" s="79">
        <v>4.1499172135188001E-2</v>
      </c>
    </row>
    <row r="17" spans="1:8" ht="15.75" customHeight="1" x14ac:dyDescent="0.25">
      <c r="B17" s="24" t="s">
        <v>18</v>
      </c>
      <c r="C17" s="79">
        <v>1.7730749417380301E-2</v>
      </c>
      <c r="D17" s="79">
        <v>1.7730749417380301E-2</v>
      </c>
      <c r="E17" s="79">
        <v>3.3999596227396102E-2</v>
      </c>
      <c r="F17" s="79">
        <v>3.3999596227396102E-2</v>
      </c>
    </row>
    <row r="18" spans="1:8" ht="15.75" customHeight="1" x14ac:dyDescent="0.25">
      <c r="B18" s="24" t="s">
        <v>19</v>
      </c>
      <c r="C18" s="79">
        <v>6.2701678233618802E-2</v>
      </c>
      <c r="D18" s="79">
        <v>6.2701678233618802E-2</v>
      </c>
      <c r="E18" s="79">
        <v>8.8985980510225104E-2</v>
      </c>
      <c r="F18" s="79">
        <v>8.8985980510225104E-2</v>
      </c>
    </row>
    <row r="19" spans="1:8" ht="15.75" customHeight="1" x14ac:dyDescent="0.25">
      <c r="B19" s="24" t="s">
        <v>20</v>
      </c>
      <c r="C19" s="79">
        <v>2.8033276933822304E-2</v>
      </c>
      <c r="D19" s="79">
        <v>2.8033276933822304E-2</v>
      </c>
      <c r="E19" s="79">
        <v>2.3001328864779499E-2</v>
      </c>
      <c r="F19" s="79">
        <v>2.3001328864779499E-2</v>
      </c>
    </row>
    <row r="20" spans="1:8" ht="15.75" customHeight="1" x14ac:dyDescent="0.25">
      <c r="B20" s="24" t="s">
        <v>21</v>
      </c>
      <c r="C20" s="79">
        <v>1.7565472133963599E-2</v>
      </c>
      <c r="D20" s="79">
        <v>1.7565472133963599E-2</v>
      </c>
      <c r="E20" s="79">
        <v>1.0189890219357501E-2</v>
      </c>
      <c r="F20" s="79">
        <v>1.0189890219357501E-2</v>
      </c>
    </row>
    <row r="21" spans="1:8" ht="15.75" customHeight="1" x14ac:dyDescent="0.25">
      <c r="B21" s="24" t="s">
        <v>22</v>
      </c>
      <c r="C21" s="79">
        <v>2.9003215300946499E-2</v>
      </c>
      <c r="D21" s="79">
        <v>2.9003215300946499E-2</v>
      </c>
      <c r="E21" s="79">
        <v>6.7438983192312896E-2</v>
      </c>
      <c r="F21" s="79">
        <v>6.7438983192312896E-2</v>
      </c>
    </row>
    <row r="22" spans="1:8" ht="15.75" customHeight="1" x14ac:dyDescent="0.25">
      <c r="B22" s="24" t="s">
        <v>23</v>
      </c>
      <c r="C22" s="79">
        <v>0.22517271955404183</v>
      </c>
      <c r="D22" s="79">
        <v>0.22517271955404183</v>
      </c>
      <c r="E22" s="79">
        <v>0.21850964288640295</v>
      </c>
      <c r="F22" s="79">
        <v>0.21850964288640295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8.8800000000000004E-2</v>
      </c>
    </row>
    <row r="27" spans="1:8" ht="15.75" customHeight="1" x14ac:dyDescent="0.25">
      <c r="B27" s="24" t="s">
        <v>39</v>
      </c>
      <c r="C27" s="79">
        <v>8.6E-3</v>
      </c>
    </row>
    <row r="28" spans="1:8" ht="15.75" customHeight="1" x14ac:dyDescent="0.25">
      <c r="B28" s="24" t="s">
        <v>40</v>
      </c>
      <c r="C28" s="79">
        <v>0.15429999999999999</v>
      </c>
    </row>
    <row r="29" spans="1:8" ht="15.75" customHeight="1" x14ac:dyDescent="0.25">
      <c r="B29" s="24" t="s">
        <v>41</v>
      </c>
      <c r="C29" s="79">
        <v>0.16850000000000001</v>
      </c>
    </row>
    <row r="30" spans="1:8" ht="15.75" customHeight="1" x14ac:dyDescent="0.25">
      <c r="B30" s="24" t="s">
        <v>42</v>
      </c>
      <c r="C30" s="79">
        <v>0.1069</v>
      </c>
    </row>
    <row r="31" spans="1:8" ht="15.75" customHeight="1" x14ac:dyDescent="0.25">
      <c r="B31" s="24" t="s">
        <v>43</v>
      </c>
      <c r="C31" s="79">
        <v>0.10949999999999999</v>
      </c>
    </row>
    <row r="32" spans="1:8" ht="15.75" customHeight="1" x14ac:dyDescent="0.25">
      <c r="B32" s="24" t="s">
        <v>44</v>
      </c>
      <c r="C32" s="79">
        <v>1.8600000000000002E-2</v>
      </c>
    </row>
    <row r="33" spans="2:3" ht="15.75" customHeight="1" x14ac:dyDescent="0.25">
      <c r="B33" s="24" t="s">
        <v>45</v>
      </c>
      <c r="C33" s="79">
        <v>8.3199999999999996E-2</v>
      </c>
    </row>
    <row r="34" spans="2:3" ht="15.75" customHeight="1" x14ac:dyDescent="0.25">
      <c r="B34" s="24" t="s">
        <v>46</v>
      </c>
      <c r="C34" s="79">
        <v>0.2616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0.75311652464088397</v>
      </c>
      <c r="D2" s="80">
        <v>0.75311652464088397</v>
      </c>
      <c r="E2" s="80">
        <v>0.62917296108333332</v>
      </c>
      <c r="F2" s="80">
        <v>0.34618519739999998</v>
      </c>
      <c r="G2" s="80">
        <v>0.27017295675146769</v>
      </c>
    </row>
    <row r="3" spans="1:15" ht="15.75" customHeight="1" x14ac:dyDescent="0.25">
      <c r="A3" s="5"/>
      <c r="B3" s="11" t="s">
        <v>118</v>
      </c>
      <c r="C3" s="80">
        <v>0.14368670535911601</v>
      </c>
      <c r="D3" s="80">
        <v>0.14368670535911601</v>
      </c>
      <c r="E3" s="80">
        <v>0.20050566891666666</v>
      </c>
      <c r="F3" s="80">
        <v>0.25068583259999999</v>
      </c>
      <c r="G3" s="80">
        <v>0.24115437991519897</v>
      </c>
    </row>
    <row r="4" spans="1:15" ht="15.75" customHeight="1" x14ac:dyDescent="0.25">
      <c r="A4" s="5"/>
      <c r="B4" s="11" t="s">
        <v>116</v>
      </c>
      <c r="C4" s="81">
        <v>6.3004343789473685E-2</v>
      </c>
      <c r="D4" s="81">
        <v>6.3004343789473685E-2</v>
      </c>
      <c r="E4" s="81">
        <v>0.10411494404388713</v>
      </c>
      <c r="F4" s="81">
        <v>0.21307545801944106</v>
      </c>
      <c r="G4" s="81">
        <v>0.20422141154228859</v>
      </c>
    </row>
    <row r="5" spans="1:15" ht="15.75" customHeight="1" x14ac:dyDescent="0.25">
      <c r="A5" s="5"/>
      <c r="B5" s="11" t="s">
        <v>119</v>
      </c>
      <c r="C5" s="81">
        <v>4.0192426210526322E-2</v>
      </c>
      <c r="D5" s="81">
        <v>4.0192426210526322E-2</v>
      </c>
      <c r="E5" s="81">
        <v>6.6206425956112841E-2</v>
      </c>
      <c r="F5" s="81">
        <v>0.19005351198055889</v>
      </c>
      <c r="G5" s="81">
        <v>0.2844512517910448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0.6127249917064439</v>
      </c>
      <c r="D8" s="80">
        <v>0.6127249917064439</v>
      </c>
      <c r="E8" s="80">
        <v>0.54705286372881368</v>
      </c>
      <c r="F8" s="80">
        <v>0.5696010922962963</v>
      </c>
      <c r="G8" s="80">
        <v>0.7023072497303704</v>
      </c>
    </row>
    <row r="9" spans="1:15" ht="15.75" customHeight="1" x14ac:dyDescent="0.25">
      <c r="B9" s="7" t="s">
        <v>121</v>
      </c>
      <c r="C9" s="80">
        <v>0.22217507829355609</v>
      </c>
      <c r="D9" s="80">
        <v>0.22217507829355609</v>
      </c>
      <c r="E9" s="80">
        <v>0.27154435627118645</v>
      </c>
      <c r="F9" s="80">
        <v>0.23841446770370367</v>
      </c>
      <c r="G9" s="80">
        <v>0.19552872293629628</v>
      </c>
    </row>
    <row r="10" spans="1:15" ht="15.75" customHeight="1" x14ac:dyDescent="0.25">
      <c r="B10" s="7" t="s">
        <v>122</v>
      </c>
      <c r="C10" s="81">
        <v>0.10457270500000002</v>
      </c>
      <c r="D10" s="81">
        <v>0.10457270500000002</v>
      </c>
      <c r="E10" s="81">
        <v>0.12244376299999998</v>
      </c>
      <c r="F10" s="81">
        <v>0.12927456499999998</v>
      </c>
      <c r="G10" s="81">
        <v>6.8718900333333333E-2</v>
      </c>
    </row>
    <row r="11" spans="1:15" ht="15.75" customHeight="1" x14ac:dyDescent="0.25">
      <c r="B11" s="7" t="s">
        <v>123</v>
      </c>
      <c r="C11" s="81">
        <v>6.0527224999999997E-2</v>
      </c>
      <c r="D11" s="81">
        <v>6.0527224999999997E-2</v>
      </c>
      <c r="E11" s="81">
        <v>5.8959016999999996E-2</v>
      </c>
      <c r="F11" s="81">
        <v>6.2709874999999998E-2</v>
      </c>
      <c r="G11" s="81">
        <v>3.3445126999999998E-2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0.73521598700000002</v>
      </c>
      <c r="D14" s="82">
        <v>0.72018264867199999</v>
      </c>
      <c r="E14" s="82">
        <v>0.72018264867199999</v>
      </c>
      <c r="F14" s="82">
        <v>0.82913690597400003</v>
      </c>
      <c r="G14" s="82">
        <v>0.82913690597400003</v>
      </c>
      <c r="H14" s="83">
        <v>0.441</v>
      </c>
      <c r="I14" s="83">
        <v>0.52100000000000002</v>
      </c>
      <c r="J14" s="83">
        <v>0.52100000000000002</v>
      </c>
      <c r="K14" s="83">
        <v>0.52100000000000002</v>
      </c>
      <c r="L14" s="83">
        <v>0.49807677312800003</v>
      </c>
      <c r="M14" s="83">
        <v>0.48485179090099995</v>
      </c>
      <c r="N14" s="83">
        <v>0.41551574109849992</v>
      </c>
      <c r="O14" s="83">
        <v>0.40758051795049999</v>
      </c>
    </row>
    <row r="15" spans="1:15" ht="15.75" customHeight="1" x14ac:dyDescent="0.25">
      <c r="B15" s="16" t="s">
        <v>68</v>
      </c>
      <c r="C15" s="80">
        <f>iron_deficiency_anaemia*C14</f>
        <v>0.31828198734560847</v>
      </c>
      <c r="D15" s="80">
        <f t="shared" ref="D15:O15" si="0">iron_deficiency_anaemia*D14</f>
        <v>0.31177391232536988</v>
      </c>
      <c r="E15" s="80">
        <f t="shared" si="0"/>
        <v>0.31177391232536988</v>
      </c>
      <c r="F15" s="80">
        <f t="shared" si="0"/>
        <v>0.35894124567641322</v>
      </c>
      <c r="G15" s="80">
        <f t="shared" si="0"/>
        <v>0.35894124567641322</v>
      </c>
      <c r="H15" s="80">
        <f t="shared" si="0"/>
        <v>0.19091309071250287</v>
      </c>
      <c r="I15" s="80">
        <f t="shared" si="0"/>
        <v>0.22554585093245805</v>
      </c>
      <c r="J15" s="80">
        <f t="shared" si="0"/>
        <v>0.22554585093245805</v>
      </c>
      <c r="K15" s="80">
        <f t="shared" si="0"/>
        <v>0.22554585093245805</v>
      </c>
      <c r="L15" s="80">
        <f t="shared" si="0"/>
        <v>0.21562216818588795</v>
      </c>
      <c r="M15" s="80">
        <f t="shared" si="0"/>
        <v>0.20989694770612716</v>
      </c>
      <c r="N15" s="80">
        <f t="shared" si="0"/>
        <v>0.17988071286351651</v>
      </c>
      <c r="O15" s="80">
        <f t="shared" si="0"/>
        <v>0.17644547935631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3.0000000000000001E-3</v>
      </c>
      <c r="D2" s="81">
        <v>3.0000000000000001E-3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0.80900000000000005</v>
      </c>
      <c r="D3" s="81">
        <v>0.69400000000000006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0.157</v>
      </c>
      <c r="D4" s="81">
        <v>0.157</v>
      </c>
      <c r="E4" s="81">
        <v>0.16</v>
      </c>
      <c r="F4" s="81">
        <v>0.65900000000000003</v>
      </c>
      <c r="G4" s="81">
        <v>0</v>
      </c>
    </row>
    <row r="5" spans="1:7" x14ac:dyDescent="0.25">
      <c r="B5" s="43" t="s">
        <v>169</v>
      </c>
      <c r="C5" s="80">
        <f>1-SUM(C2:C4)</f>
        <v>3.0999999999999917E-2</v>
      </c>
      <c r="D5" s="80">
        <f>1-SUM(D2:D4)</f>
        <v>0.14599999999999991</v>
      </c>
      <c r="E5" s="80">
        <f>1-SUM(E2:E4)</f>
        <v>0.84</v>
      </c>
      <c r="F5" s="80">
        <f>1-SUM(F2:F4)</f>
        <v>0.34099999999999997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0.41658000000000001</v>
      </c>
      <c r="D2" s="143">
        <v>0.41345999999999994</v>
      </c>
      <c r="E2" s="143">
        <v>0.40964</v>
      </c>
      <c r="F2" s="143">
        <v>0.40584999999999999</v>
      </c>
      <c r="G2" s="143">
        <v>0.40207999999999999</v>
      </c>
      <c r="H2" s="143">
        <v>0.39834999999999998</v>
      </c>
      <c r="I2" s="143">
        <v>0.39465000000000006</v>
      </c>
      <c r="J2" s="143">
        <v>0.39100000000000001</v>
      </c>
      <c r="K2" s="143">
        <v>0.38738</v>
      </c>
      <c r="L2" s="143">
        <v>0.38380000000000003</v>
      </c>
      <c r="M2" s="143">
        <v>0.38024000000000002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0.13330999999999998</v>
      </c>
      <c r="D4" s="143">
        <v>0.1323</v>
      </c>
      <c r="E4" s="143">
        <v>0.13134999999999999</v>
      </c>
      <c r="F4" s="143">
        <v>0.13042000000000001</v>
      </c>
      <c r="G4" s="143">
        <v>0.12951000000000001</v>
      </c>
      <c r="H4" s="143">
        <v>0.12861</v>
      </c>
      <c r="I4" s="143">
        <v>0.12772</v>
      </c>
      <c r="J4" s="143">
        <v>0.12685000000000002</v>
      </c>
      <c r="K4" s="143">
        <v>0.12598999999999999</v>
      </c>
      <c r="L4" s="143">
        <v>0.12515000000000001</v>
      </c>
      <c r="M4" s="143">
        <v>0.12433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0.441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0.49807677312800003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3.0000000000000001E-3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0.65900000000000003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106.474</v>
      </c>
      <c r="D13" s="142">
        <v>103.136</v>
      </c>
      <c r="E13" s="142">
        <v>99.997</v>
      </c>
      <c r="F13" s="142">
        <v>96.975999999999999</v>
      </c>
      <c r="G13" s="142">
        <v>94.033000000000001</v>
      </c>
      <c r="H13" s="142">
        <v>91.183000000000007</v>
      </c>
      <c r="I13" s="142">
        <v>88.468000000000004</v>
      </c>
      <c r="J13" s="142">
        <v>86.022000000000006</v>
      </c>
      <c r="K13" s="142">
        <v>83.323999999999998</v>
      </c>
      <c r="L13" s="142">
        <v>80.929000000000002</v>
      </c>
      <c r="M13" s="142">
        <v>78.599000000000004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8.56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35.834023182075242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47.385692178916713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66.429565189928027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0.14473535340023203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1.1628268352375188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1.1628268352375188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1.1628268352375188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1.1628268352375188</v>
      </c>
      <c r="E13" s="86" t="s">
        <v>202</v>
      </c>
    </row>
    <row r="14" spans="1:5" ht="15.75" customHeight="1" x14ac:dyDescent="0.25">
      <c r="A14" s="11" t="s">
        <v>187</v>
      </c>
      <c r="B14" s="85">
        <v>0.11</v>
      </c>
      <c r="C14" s="85">
        <v>0.95</v>
      </c>
      <c r="D14" s="149">
        <v>15.044941509411798</v>
      </c>
      <c r="E14" s="86" t="s">
        <v>202</v>
      </c>
    </row>
    <row r="15" spans="1:5" ht="15.75" customHeight="1" x14ac:dyDescent="0.25">
      <c r="A15" s="11" t="s">
        <v>209</v>
      </c>
      <c r="B15" s="85">
        <v>0.11</v>
      </c>
      <c r="C15" s="85">
        <v>0.95</v>
      </c>
      <c r="D15" s="149">
        <v>15.044941509411798</v>
      </c>
      <c r="E15" s="86" t="s">
        <v>202</v>
      </c>
    </row>
    <row r="16" spans="1:5" ht="15.75" customHeight="1" x14ac:dyDescent="0.25">
      <c r="A16" s="52" t="s">
        <v>57</v>
      </c>
      <c r="B16" s="85">
        <v>0.18100000000000002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0.24753065261816906</v>
      </c>
      <c r="E17" s="86" t="s">
        <v>202</v>
      </c>
    </row>
    <row r="18" spans="1:5" ht="16.05" customHeight="1" x14ac:dyDescent="0.25">
      <c r="A18" s="52" t="s">
        <v>173</v>
      </c>
      <c r="B18" s="85">
        <v>0.10400000000000001</v>
      </c>
      <c r="C18" s="85">
        <v>0.95</v>
      </c>
      <c r="D18" s="149">
        <v>1.6361723633111669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1.3660250985983862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25.638805136545976</v>
      </c>
      <c r="E22" s="86" t="s">
        <v>202</v>
      </c>
    </row>
    <row r="23" spans="1:5" ht="15.75" customHeight="1" x14ac:dyDescent="0.25">
      <c r="A23" s="52" t="s">
        <v>34</v>
      </c>
      <c r="B23" s="85">
        <v>0.77300000000000002</v>
      </c>
      <c r="C23" s="85">
        <v>0.95</v>
      </c>
      <c r="D23" s="149">
        <v>4.9287239443093789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21.804111460658106</v>
      </c>
      <c r="E24" s="86" t="s">
        <v>202</v>
      </c>
    </row>
    <row r="25" spans="1:5" ht="15.75" customHeight="1" x14ac:dyDescent="0.25">
      <c r="A25" s="52" t="s">
        <v>87</v>
      </c>
      <c r="B25" s="85">
        <v>4.9000000000000002E-2</v>
      </c>
      <c r="C25" s="85">
        <v>0.95</v>
      </c>
      <c r="D25" s="149">
        <v>21.733171842178962</v>
      </c>
      <c r="E25" s="86" t="s">
        <v>202</v>
      </c>
    </row>
    <row r="26" spans="1:5" ht="15.75" customHeight="1" x14ac:dyDescent="0.25">
      <c r="A26" s="52" t="s">
        <v>137</v>
      </c>
      <c r="B26" s="85">
        <v>0.11</v>
      </c>
      <c r="C26" s="85">
        <v>0.95</v>
      </c>
      <c r="D26" s="149">
        <v>4.8919084806371611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3.9346773092783507</v>
      </c>
      <c r="E27" s="86" t="s">
        <v>202</v>
      </c>
    </row>
    <row r="28" spans="1:5" ht="15.75" customHeight="1" x14ac:dyDescent="0.25">
      <c r="A28" s="52" t="s">
        <v>84</v>
      </c>
      <c r="B28" s="85">
        <v>0.20399999999999999</v>
      </c>
      <c r="C28" s="85">
        <v>0.95</v>
      </c>
      <c r="D28" s="149">
        <v>0.66956038176398003</v>
      </c>
      <c r="E28" s="86" t="s">
        <v>202</v>
      </c>
    </row>
    <row r="29" spans="1:5" ht="15.75" customHeight="1" x14ac:dyDescent="0.25">
      <c r="A29" s="52" t="s">
        <v>58</v>
      </c>
      <c r="B29" s="85">
        <v>0.10400000000000001</v>
      </c>
      <c r="C29" s="85">
        <v>0.95</v>
      </c>
      <c r="D29" s="149">
        <v>62.990389674195526</v>
      </c>
      <c r="E29" s="86" t="s">
        <v>202</v>
      </c>
    </row>
    <row r="30" spans="1:5" ht="15.75" customHeight="1" x14ac:dyDescent="0.25">
      <c r="A30" s="52" t="s">
        <v>67</v>
      </c>
      <c r="B30" s="85">
        <v>0.183</v>
      </c>
      <c r="C30" s="85">
        <v>0.95</v>
      </c>
      <c r="D30" s="149">
        <v>170.66315553382546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170.66315553382546</v>
      </c>
      <c r="E31" s="86" t="s">
        <v>202</v>
      </c>
    </row>
    <row r="32" spans="1:5" ht="15.75" customHeight="1" x14ac:dyDescent="0.25">
      <c r="A32" s="52" t="s">
        <v>28</v>
      </c>
      <c r="B32" s="85">
        <v>0.67449999999999999</v>
      </c>
      <c r="C32" s="85">
        <v>0.95</v>
      </c>
      <c r="D32" s="149">
        <v>0.46793811090654153</v>
      </c>
      <c r="E32" s="86" t="s">
        <v>202</v>
      </c>
    </row>
    <row r="33" spans="1:6" ht="15.75" customHeight="1" x14ac:dyDescent="0.25">
      <c r="A33" s="52" t="s">
        <v>83</v>
      </c>
      <c r="B33" s="85">
        <v>0.23699999999999999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0.27200000000000002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0.121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0.50800000000000001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6.4000000000000001E-2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1.3000000000000001E-2</v>
      </c>
      <c r="C38" s="85">
        <v>0.95</v>
      </c>
      <c r="D38" s="149">
        <v>2.0221783842216188</v>
      </c>
      <c r="E38" s="86" t="s">
        <v>202</v>
      </c>
    </row>
    <row r="39" spans="1:6" ht="15.75" customHeight="1" x14ac:dyDescent="0.25">
      <c r="A39" s="52" t="s">
        <v>60</v>
      </c>
      <c r="B39" s="85">
        <v>1.3000000000000001E-2</v>
      </c>
      <c r="C39" s="85">
        <v>0.95</v>
      </c>
      <c r="D39" s="149">
        <v>0.49336298863688555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2020-07-16T02:33:36Z</dcterms:modified>
</cp:coreProperties>
</file>