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63FEB89-0771-43A0-9145-1716834D2CB9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I20" i="2" s="1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 s="1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3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<sst xmlns="http://schemas.openxmlformats.org/spreadsheetml/2006/main" count="1120" uniqueCount="273">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</sst>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120533</v>
      </c>
    </row>
    <row r="8" spans="1:3" ht="15" customHeight="1" x14ac:dyDescent="0.25">
      <c r="B8" s="7" t="s">
        <v>106</v>
      </c>
      <c r="C8" s="70">
        <v>0.17899999999999999</v>
      </c>
    </row>
    <row r="9" spans="1:3" ht="15" customHeight="1" x14ac:dyDescent="0.25">
      <c r="B9" s="9" t="s">
        <v>107</v>
      </c>
      <c r="C9" s="71">
        <v>0.5</v>
      </c>
    </row>
    <row r="10" spans="1:3" ht="15" customHeight="1" x14ac:dyDescent="0.25">
      <c r="B10" s="9" t="s">
        <v>105</v>
      </c>
      <c r="C10" s="71">
        <v>0.44813041687011695</v>
      </c>
    </row>
    <row r="11" spans="1:3" ht="15" customHeight="1" x14ac:dyDescent="0.25">
      <c r="B11" s="7" t="s">
        <v>108</v>
      </c>
      <c r="C11" s="70">
        <v>0.48899999999999999</v>
      </c>
    </row>
    <row r="12" spans="1:3" ht="15" customHeight="1" x14ac:dyDescent="0.25">
      <c r="B12" s="7" t="s">
        <v>109</v>
      </c>
      <c r="C12" s="70">
        <v>0.38100000000000001</v>
      </c>
    </row>
    <row r="13" spans="1:3" ht="15" customHeight="1" x14ac:dyDescent="0.25">
      <c r="B13" s="7" t="s">
        <v>110</v>
      </c>
      <c r="C13" s="70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8.2599999999999993E-2</v>
      </c>
    </row>
    <row r="24" spans="1:3" ht="15" customHeight="1" x14ac:dyDescent="0.25">
      <c r="B24" s="20" t="s">
        <v>102</v>
      </c>
      <c r="C24" s="71">
        <v>0.42909999999999998</v>
      </c>
    </row>
    <row r="25" spans="1:3" ht="15" customHeight="1" x14ac:dyDescent="0.25">
      <c r="B25" s="20" t="s">
        <v>103</v>
      </c>
      <c r="C25" s="71">
        <v>0.38799999999999996</v>
      </c>
    </row>
    <row r="26" spans="1:3" ht="15" customHeight="1" x14ac:dyDescent="0.25">
      <c r="B26" s="20" t="s">
        <v>104</v>
      </c>
      <c r="C26" s="71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</v>
      </c>
    </row>
    <row r="30" spans="1:3" ht="14.25" customHeight="1" x14ac:dyDescent="0.25">
      <c r="B30" s="30" t="s">
        <v>76</v>
      </c>
      <c r="C30" s="73">
        <v>0.152</v>
      </c>
    </row>
    <row r="31" spans="1:3" ht="14.25" customHeight="1" x14ac:dyDescent="0.25">
      <c r="B31" s="30" t="s">
        <v>77</v>
      </c>
      <c r="C31" s="73">
        <v>0.16</v>
      </c>
    </row>
    <row r="32" spans="1:3" ht="14.25" customHeight="1" x14ac:dyDescent="0.25">
      <c r="B32" s="30" t="s">
        <v>78</v>
      </c>
      <c r="C32" s="73">
        <v>0.5080000000149012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31.7</v>
      </c>
    </row>
    <row r="38" spans="1:5" ht="15" customHeight="1" x14ac:dyDescent="0.25">
      <c r="B38" s="16" t="s">
        <v>91</v>
      </c>
      <c r="C38" s="75">
        <v>52.2</v>
      </c>
      <c r="D38" s="17"/>
      <c r="E38" s="18"/>
    </row>
    <row r="39" spans="1:5" ht="15" customHeight="1" x14ac:dyDescent="0.25">
      <c r="B39" s="16" t="s">
        <v>90</v>
      </c>
      <c r="C39" s="75">
        <v>69</v>
      </c>
      <c r="D39" s="17"/>
      <c r="E39" s="17"/>
    </row>
    <row r="40" spans="1:5" ht="15" customHeight="1" x14ac:dyDescent="0.25">
      <c r="B40" s="16" t="s">
        <v>171</v>
      </c>
      <c r="C40" s="75">
        <v>3.35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0.14000000000000001</v>
      </c>
      <c r="D46" s="17"/>
    </row>
    <row r="47" spans="1:5" ht="15.75" customHeight="1" x14ac:dyDescent="0.25">
      <c r="B47" s="16" t="s">
        <v>12</v>
      </c>
      <c r="C47" s="71">
        <v>0.34939999999999999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3.2102904138825004</v>
      </c>
      <c r="D51" s="17"/>
    </row>
    <row r="52" spans="1:4" ht="15" customHeight="1" x14ac:dyDescent="0.25">
      <c r="B52" s="16" t="s">
        <v>125</v>
      </c>
      <c r="C52" s="76">
        <v>3.1241803053899999</v>
      </c>
    </row>
    <row r="53" spans="1:4" ht="15.75" customHeight="1" x14ac:dyDescent="0.25">
      <c r="B53" s="16" t="s">
        <v>126</v>
      </c>
      <c r="C53" s="76">
        <v>3.1241803053899999</v>
      </c>
    </row>
    <row r="54" spans="1:4" ht="15.75" customHeight="1" x14ac:dyDescent="0.25">
      <c r="B54" s="16" t="s">
        <v>127</v>
      </c>
      <c r="C54" s="76">
        <v>2.0009645703399999</v>
      </c>
    </row>
    <row r="55" spans="1:4" ht="15.75" customHeight="1" x14ac:dyDescent="0.25">
      <c r="B55" s="16" t="s">
        <v>128</v>
      </c>
      <c r="C55" s="76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0.47604609353462091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0.23801112400000005</v>
      </c>
      <c r="C3" s="26">
        <f>frac_mam_1_5months * 2.6</f>
        <v>0.23801112400000005</v>
      </c>
      <c r="D3" s="26">
        <f>frac_mam_6_11months * 2.6</f>
        <v>0.32100013660000004</v>
      </c>
      <c r="E3" s="26">
        <f>frac_mam_12_23months * 2.6</f>
        <v>0.22501474839999999</v>
      </c>
      <c r="F3" s="26">
        <f>frac_mam_24_59months * 2.6</f>
        <v>0.1280798376</v>
      </c>
    </row>
    <row r="4" spans="1:6" ht="15.75" customHeight="1" x14ac:dyDescent="0.25">
      <c r="A4" s="3" t="s">
        <v>66</v>
      </c>
      <c r="B4" s="26">
        <f>frac_sam_1month * 2.6</f>
        <v>0.27507053600000003</v>
      </c>
      <c r="C4" s="26">
        <f>frac_sam_1_5months * 2.6</f>
        <v>0.27507053600000003</v>
      </c>
      <c r="D4" s="26">
        <f>frac_sam_6_11months * 2.6</f>
        <v>0.1317192734</v>
      </c>
      <c r="E4" s="26">
        <f>frac_sam_12_23months * 2.6</f>
        <v>9.8516511599999995E-2</v>
      </c>
      <c r="F4" s="26">
        <f>frac_sam_24_59months * 2.6</f>
        <v>9.2633274066666674E-2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0.17899999999999999</v>
      </c>
      <c r="E2" s="91">
        <f>food_insecure</f>
        <v>0.17899999999999999</v>
      </c>
      <c r="F2" s="91">
        <f>food_insecure</f>
        <v>0.17899999999999999</v>
      </c>
      <c r="G2" s="91">
        <f>food_insecure</f>
        <v>0.17899999999999999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0.17899999999999999</v>
      </c>
      <c r="F5" s="91">
        <f>food_insecure</f>
        <v>0.17899999999999999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3.2102904138825004</v>
      </c>
      <c r="D7" s="91">
        <f>diarrhoea_1_5mo</f>
        <v>3.1241803053899999</v>
      </c>
      <c r="E7" s="91">
        <f>diarrhoea_6_11mo</f>
        <v>3.1241803053899999</v>
      </c>
      <c r="F7" s="91">
        <f>diarrhoea_12_23mo</f>
        <v>2.0009645703399999</v>
      </c>
      <c r="G7" s="91">
        <f>diarrhoea_24_59mo</f>
        <v>2.0009645703399999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0.17899999999999999</v>
      </c>
      <c r="F8" s="91">
        <f>food_insecure</f>
        <v>0.17899999999999999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3.2102904138825004</v>
      </c>
      <c r="D12" s="91">
        <f>diarrhoea_1_5mo</f>
        <v>3.1241803053899999</v>
      </c>
      <c r="E12" s="91">
        <f>diarrhoea_6_11mo</f>
        <v>3.1241803053899999</v>
      </c>
      <c r="F12" s="91">
        <f>diarrhoea_12_23mo</f>
        <v>2.0009645703399999</v>
      </c>
      <c r="G12" s="91">
        <f>diarrhoea_24_59mo</f>
        <v>2.0009645703399999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0.17899999999999999</v>
      </c>
      <c r="I15" s="91">
        <f>food_insecure</f>
        <v>0.17899999999999999</v>
      </c>
      <c r="J15" s="91">
        <f>food_insecure</f>
        <v>0.17899999999999999</v>
      </c>
      <c r="K15" s="91">
        <f>food_insecure</f>
        <v>0.17899999999999999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0.48899999999999999</v>
      </c>
      <c r="I18" s="91">
        <f>frac_PW_health_facility</f>
        <v>0.48899999999999999</v>
      </c>
      <c r="J18" s="91">
        <f>frac_PW_health_facility</f>
        <v>0.48899999999999999</v>
      </c>
      <c r="K18" s="91">
        <f>frac_PW_health_facility</f>
        <v>0.48899999999999999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0.5</v>
      </c>
      <c r="I19" s="91">
        <f>frac_malaria_risk</f>
        <v>0.5</v>
      </c>
      <c r="J19" s="91">
        <f>frac_malaria_risk</f>
        <v>0.5</v>
      </c>
      <c r="K19" s="91">
        <f>frac_malaria_risk</f>
        <v>0.5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0.72199999999999998</v>
      </c>
      <c r="M24" s="91">
        <f>famplan_unmet_need</f>
        <v>0.72199999999999998</v>
      </c>
      <c r="N24" s="91">
        <f>famplan_unmet_need</f>
        <v>0.72199999999999998</v>
      </c>
      <c r="O24" s="91">
        <f>famplan_unmet_need</f>
        <v>0.72199999999999998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0.29116087336349494</v>
      </c>
      <c r="M25" s="91">
        <f>(1-food_insecure)*(0.49)+food_insecure*(0.7)</f>
        <v>0.52759</v>
      </c>
      <c r="N25" s="91">
        <f>(1-food_insecure)*(0.49)+food_insecure*(0.7)</f>
        <v>0.52759</v>
      </c>
      <c r="O25" s="91">
        <f>(1-food_insecure)*(0.49)+food_insecure*(0.7)</f>
        <v>0.52759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0.12478323144149783</v>
      </c>
      <c r="M26" s="91">
        <f>(1-food_insecure)*(0.21)+food_insecure*(0.3)</f>
        <v>0.22610999999999998</v>
      </c>
      <c r="N26" s="91">
        <f>(1-food_insecure)*(0.21)+food_insecure*(0.3)</f>
        <v>0.22610999999999998</v>
      </c>
      <c r="O26" s="91">
        <f>(1-food_insecure)*(0.21)+food_insecure*(0.3)</f>
        <v>0.22610999999999998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0.13592547832489016</v>
      </c>
      <c r="M27" s="91">
        <f>(1-food_insecure)*(0.3)</f>
        <v>0.24629999999999996</v>
      </c>
      <c r="N27" s="91">
        <f>(1-food_insecure)*(0.3)</f>
        <v>0.24629999999999996</v>
      </c>
      <c r="O27" s="91">
        <f>(1-food_insecure)*(0.3)</f>
        <v>0.24629999999999996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0.44813041687011695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0.5</v>
      </c>
      <c r="D34" s="91">
        <f t="shared" si="3"/>
        <v>0.5</v>
      </c>
      <c r="E34" s="91">
        <f t="shared" si="3"/>
        <v>0.5</v>
      </c>
      <c r="F34" s="91">
        <f t="shared" si="3"/>
        <v>0.5</v>
      </c>
      <c r="G34" s="91">
        <f t="shared" si="3"/>
        <v>0.5</v>
      </c>
      <c r="H34" s="91">
        <f t="shared" si="3"/>
        <v>0.5</v>
      </c>
      <c r="I34" s="91">
        <f t="shared" si="3"/>
        <v>0.5</v>
      </c>
      <c r="J34" s="91">
        <f t="shared" si="3"/>
        <v>0.5</v>
      </c>
      <c r="K34" s="91">
        <f t="shared" si="3"/>
        <v>0.5</v>
      </c>
      <c r="L34" s="91">
        <f t="shared" si="3"/>
        <v>0.5</v>
      </c>
      <c r="M34" s="91">
        <f t="shared" si="3"/>
        <v>0.5</v>
      </c>
      <c r="N34" s="91">
        <f t="shared" si="3"/>
        <v>0.5</v>
      </c>
      <c r="O34" s="91">
        <f t="shared" si="3"/>
        <v>0.5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26896.92</v>
      </c>
      <c r="C2" s="78">
        <v>44000</v>
      </c>
      <c r="D2" s="78">
        <v>74000</v>
      </c>
      <c r="E2" s="78">
        <v>58000</v>
      </c>
      <c r="F2" s="78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31888.602372356883</v>
      </c>
      <c r="I2" s="22">
        <f>G2-H2</f>
        <v>182111.39762764311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27074.9424</v>
      </c>
      <c r="C3" s="78">
        <v>45000</v>
      </c>
      <c r="D3" s="78">
        <v>76000</v>
      </c>
      <c r="E3" s="78">
        <v>60000</v>
      </c>
      <c r="F3" s="78">
        <v>40000</v>
      </c>
      <c r="G3" s="22">
        <f t="shared" si="0"/>
        <v>221000</v>
      </c>
      <c r="H3" s="22">
        <f t="shared" si="1"/>
        <v>32099.66317511693</v>
      </c>
      <c r="I3" s="22">
        <f t="shared" ref="I3:I15" si="3">G3-H3</f>
        <v>188900.33682488307</v>
      </c>
    </row>
    <row r="4" spans="1:9" ht="15.75" customHeight="1" x14ac:dyDescent="0.25">
      <c r="A4" s="7">
        <f t="shared" si="2"/>
        <v>2022</v>
      </c>
      <c r="B4" s="77">
        <v>27267.6852</v>
      </c>
      <c r="C4" s="78">
        <v>46000</v>
      </c>
      <c r="D4" s="78">
        <v>77000</v>
      </c>
      <c r="E4" s="78">
        <v>61000</v>
      </c>
      <c r="F4" s="78">
        <v>41000</v>
      </c>
      <c r="G4" s="22">
        <f t="shared" si="0"/>
        <v>225000</v>
      </c>
      <c r="H4" s="22">
        <f t="shared" si="1"/>
        <v>32328.176272874396</v>
      </c>
      <c r="I4" s="22">
        <f t="shared" si="3"/>
        <v>192671.82372712559</v>
      </c>
    </row>
    <row r="5" spans="1:9" ht="15.75" customHeight="1" x14ac:dyDescent="0.25">
      <c r="A5" s="7">
        <f t="shared" si="2"/>
        <v>2023</v>
      </c>
      <c r="B5" s="77">
        <v>27444.232399999994</v>
      </c>
      <c r="C5" s="78">
        <v>47000</v>
      </c>
      <c r="D5" s="78">
        <v>78000</v>
      </c>
      <c r="E5" s="78">
        <v>62000</v>
      </c>
      <c r="F5" s="78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7">
        <f t="shared" si="2"/>
        <v>2024</v>
      </c>
      <c r="B6" s="77">
        <v>27604.583999999995</v>
      </c>
      <c r="C6" s="78">
        <v>48000</v>
      </c>
      <c r="D6" s="78">
        <v>80000</v>
      </c>
      <c r="E6" s="78">
        <v>64000</v>
      </c>
      <c r="F6" s="78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7">
        <f t="shared" si="2"/>
        <v>2025</v>
      </c>
      <c r="B7" s="77">
        <v>27777.525000000001</v>
      </c>
      <c r="C7" s="78">
        <v>49000</v>
      </c>
      <c r="D7" s="78">
        <v>81000</v>
      </c>
      <c r="E7" s="78">
        <v>65000</v>
      </c>
      <c r="F7" s="78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7">
        <f t="shared" si="2"/>
        <v>2026</v>
      </c>
      <c r="B8" s="77">
        <v>27984.5664</v>
      </c>
      <c r="C8" s="78">
        <v>50000</v>
      </c>
      <c r="D8" s="78">
        <v>83000</v>
      </c>
      <c r="E8" s="78">
        <v>66000</v>
      </c>
      <c r="F8" s="78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7">
        <f t="shared" si="2"/>
        <v>2027</v>
      </c>
      <c r="B9" s="77">
        <v>28178.482599999999</v>
      </c>
      <c r="C9" s="78">
        <v>51000</v>
      </c>
      <c r="D9" s="78">
        <v>85000</v>
      </c>
      <c r="E9" s="78">
        <v>68000</v>
      </c>
      <c r="F9" s="78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7">
        <f t="shared" si="2"/>
        <v>2028</v>
      </c>
      <c r="B10" s="77">
        <v>28387.022399999994</v>
      </c>
      <c r="C10" s="78">
        <v>52000</v>
      </c>
      <c r="D10" s="78">
        <v>87000</v>
      </c>
      <c r="E10" s="78">
        <v>68000</v>
      </c>
      <c r="F10" s="78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7">
        <f t="shared" si="2"/>
        <v>2029</v>
      </c>
      <c r="B11" s="77">
        <v>28554.342799999995</v>
      </c>
      <c r="C11" s="78">
        <v>53000</v>
      </c>
      <c r="D11" s="78">
        <v>89000</v>
      </c>
      <c r="E11" s="78">
        <v>70000</v>
      </c>
      <c r="F11" s="78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7">
        <f t="shared" si="2"/>
        <v>2030</v>
      </c>
      <c r="B12" s="77">
        <v>28735.596000000001</v>
      </c>
      <c r="C12" s="78">
        <v>54000</v>
      </c>
      <c r="D12" s="78">
        <v>90000</v>
      </c>
      <c r="E12" s="78">
        <v>72000</v>
      </c>
      <c r="F12" s="78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7" t="str">
        <f t="shared" si="2"/>
        <v/>
      </c>
      <c r="B13" s="77">
        <v>43000</v>
      </c>
      <c r="C13" s="78">
        <v>73000</v>
      </c>
      <c r="D13" s="78">
        <v>57000</v>
      </c>
      <c r="E13" s="78">
        <v>37000</v>
      </c>
      <c r="F13" s="78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5.9058359249999998E-2</v>
      </c>
    </row>
    <row r="4" spans="1:8" ht="15.75" customHeight="1" x14ac:dyDescent="0.25">
      <c r="B4" s="24" t="s">
        <v>7</v>
      </c>
      <c r="C4" s="79">
        <v>0.20668701161840849</v>
      </c>
    </row>
    <row r="5" spans="1:8" ht="15.75" customHeight="1" x14ac:dyDescent="0.25">
      <c r="B5" s="24" t="s">
        <v>8</v>
      </c>
      <c r="C5" s="79">
        <v>0.11548697666282681</v>
      </c>
    </row>
    <row r="6" spans="1:8" ht="15.75" customHeight="1" x14ac:dyDescent="0.25">
      <c r="B6" s="24" t="s">
        <v>10</v>
      </c>
      <c r="C6" s="79">
        <v>0.13645892739097215</v>
      </c>
    </row>
    <row r="7" spans="1:8" ht="15.75" customHeight="1" x14ac:dyDescent="0.25">
      <c r="B7" s="24" t="s">
        <v>13</v>
      </c>
      <c r="C7" s="79">
        <v>0.12815362531679475</v>
      </c>
    </row>
    <row r="8" spans="1:8" ht="15.75" customHeight="1" x14ac:dyDescent="0.25">
      <c r="B8" s="24" t="s">
        <v>14</v>
      </c>
      <c r="C8" s="79">
        <v>5.8029083100654601E-3</v>
      </c>
    </row>
    <row r="9" spans="1:8" ht="15.75" customHeight="1" x14ac:dyDescent="0.25">
      <c r="B9" s="24" t="s">
        <v>27</v>
      </c>
      <c r="C9" s="79">
        <v>0.11384817118637025</v>
      </c>
    </row>
    <row r="10" spans="1:8" ht="15.75" customHeight="1" x14ac:dyDescent="0.25">
      <c r="B10" s="24" t="s">
        <v>15</v>
      </c>
      <c r="C10" s="79">
        <v>0.23450402026456207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0.18324846750007301</v>
      </c>
      <c r="D14" s="79">
        <v>0.18324846750007301</v>
      </c>
      <c r="E14" s="79">
        <v>0.171916062987371</v>
      </c>
      <c r="F14" s="79">
        <v>0.171916062987371</v>
      </c>
    </row>
    <row r="15" spans="1:8" ht="15.75" customHeight="1" x14ac:dyDescent="0.25">
      <c r="B15" s="24" t="s">
        <v>16</v>
      </c>
      <c r="C15" s="79">
        <v>0.24924774848594</v>
      </c>
      <c r="D15" s="79">
        <v>0.24924774848594</v>
      </c>
      <c r="E15" s="79">
        <v>0.142627995798986</v>
      </c>
      <c r="F15" s="79">
        <v>0.142627995798986</v>
      </c>
    </row>
    <row r="16" spans="1:8" ht="15.75" customHeight="1" x14ac:dyDescent="0.25">
      <c r="B16" s="24" t="s">
        <v>17</v>
      </c>
      <c r="C16" s="79">
        <v>4.0819956746196005E-2</v>
      </c>
      <c r="D16" s="79">
        <v>4.0819956746196005E-2</v>
      </c>
      <c r="E16" s="79">
        <v>3.6992281562340502E-2</v>
      </c>
      <c r="F16" s="79">
        <v>3.6992281562340502E-2</v>
      </c>
    </row>
    <row r="17" spans="1:8" ht="15.75" customHeight="1" x14ac:dyDescent="0.25">
      <c r="B17" s="24" t="s">
        <v>18</v>
      </c>
      <c r="C17" s="79">
        <v>1.6145124511198899E-2</v>
      </c>
      <c r="D17" s="79">
        <v>1.6145124511198899E-2</v>
      </c>
      <c r="E17" s="79">
        <v>6.6950520025688798E-2</v>
      </c>
      <c r="F17" s="79">
        <v>6.6950520025688798E-2</v>
      </c>
    </row>
    <row r="18" spans="1:8" ht="15.75" customHeight="1" x14ac:dyDescent="0.25">
      <c r="B18" s="24" t="s">
        <v>19</v>
      </c>
      <c r="C18" s="79">
        <v>1.3333502592436001E-4</v>
      </c>
      <c r="D18" s="79">
        <v>1.3333502592436001E-4</v>
      </c>
      <c r="E18" s="79">
        <v>2.59916790998265E-4</v>
      </c>
      <c r="F18" s="79">
        <v>2.59916790998265E-4</v>
      </c>
    </row>
    <row r="19" spans="1:8" ht="15.75" customHeight="1" x14ac:dyDescent="0.25">
      <c r="B19" s="24" t="s">
        <v>20</v>
      </c>
      <c r="C19" s="79">
        <v>4.9753929206923397E-2</v>
      </c>
      <c r="D19" s="79">
        <v>4.9753929206923397E-2</v>
      </c>
      <c r="E19" s="79">
        <v>8.5912518774637694E-2</v>
      </c>
      <c r="F19" s="79">
        <v>8.5912518774637694E-2</v>
      </c>
    </row>
    <row r="20" spans="1:8" ht="15.75" customHeight="1" x14ac:dyDescent="0.25">
      <c r="B20" s="24" t="s">
        <v>21</v>
      </c>
      <c r="C20" s="79">
        <v>7.3916165938965803E-5</v>
      </c>
      <c r="D20" s="79">
        <v>7.3916165938965803E-5</v>
      </c>
      <c r="E20" s="79">
        <v>4.8255705576347402E-4</v>
      </c>
      <c r="F20" s="79">
        <v>4.8255705576347402E-4</v>
      </c>
    </row>
    <row r="21" spans="1:8" ht="15.75" customHeight="1" x14ac:dyDescent="0.25">
      <c r="B21" s="24" t="s">
        <v>22</v>
      </c>
      <c r="C21" s="79">
        <v>3.4379386132423598E-2</v>
      </c>
      <c r="D21" s="79">
        <v>3.4379386132423598E-2</v>
      </c>
      <c r="E21" s="79">
        <v>9.2262294196960498E-2</v>
      </c>
      <c r="F21" s="79">
        <v>9.2262294196960498E-2</v>
      </c>
    </row>
    <row r="22" spans="1:8" ht="15.75" customHeight="1" x14ac:dyDescent="0.25">
      <c r="B22" s="24" t="s">
        <v>23</v>
      </c>
      <c r="C22" s="79">
        <v>0.42619813622538172</v>
      </c>
      <c r="D22" s="79">
        <v>0.42619813622538172</v>
      </c>
      <c r="E22" s="79">
        <v>0.40259585280725374</v>
      </c>
      <c r="F22" s="79">
        <v>0.40259585280725374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8.8599999999999998E-2</v>
      </c>
    </row>
    <row r="27" spans="1:8" ht="15.75" customHeight="1" x14ac:dyDescent="0.25">
      <c r="B27" s="24" t="s">
        <v>39</v>
      </c>
      <c r="C27" s="79">
        <v>8.8999999999999999E-3</v>
      </c>
    </row>
    <row r="28" spans="1:8" ht="15.75" customHeight="1" x14ac:dyDescent="0.25">
      <c r="B28" s="24" t="s">
        <v>40</v>
      </c>
      <c r="C28" s="79">
        <v>0.1573</v>
      </c>
    </row>
    <row r="29" spans="1:8" ht="15.75" customHeight="1" x14ac:dyDescent="0.25">
      <c r="B29" s="24" t="s">
        <v>41</v>
      </c>
      <c r="C29" s="79">
        <v>0.17010000000000003</v>
      </c>
    </row>
    <row r="30" spans="1:8" ht="15.75" customHeight="1" x14ac:dyDescent="0.25">
      <c r="B30" s="24" t="s">
        <v>42</v>
      </c>
      <c r="C30" s="79">
        <v>0.10580000000000001</v>
      </c>
    </row>
    <row r="31" spans="1:8" ht="15.75" customHeight="1" x14ac:dyDescent="0.25">
      <c r="B31" s="24" t="s">
        <v>43</v>
      </c>
      <c r="C31" s="79">
        <v>0.11119999999999999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8.5199999999999998E-2</v>
      </c>
    </row>
    <row r="34" spans="2:3" ht="15.75" customHeight="1" x14ac:dyDescent="0.25">
      <c r="B34" s="24" t="s">
        <v>46</v>
      </c>
      <c r="C34" s="79">
        <v>0.25400000000223516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0.66491704826245446</v>
      </c>
      <c r="D2" s="80">
        <v>0.66491704826245446</v>
      </c>
      <c r="E2" s="80">
        <v>0.55269011643999999</v>
      </c>
      <c r="F2" s="80">
        <v>0.37988489074015752</v>
      </c>
      <c r="G2" s="80">
        <v>0.42209805720057714</v>
      </c>
    </row>
    <row r="3" spans="1:15" ht="15.75" customHeight="1" x14ac:dyDescent="0.25">
      <c r="A3" s="5"/>
      <c r="B3" s="11" t="s">
        <v>118</v>
      </c>
      <c r="C3" s="80">
        <v>0.13047064173754558</v>
      </c>
      <c r="D3" s="80">
        <v>0.13047064173754558</v>
      </c>
      <c r="E3" s="80">
        <v>0.18620041355999994</v>
      </c>
      <c r="F3" s="80">
        <v>0.24023568925984257</v>
      </c>
      <c r="G3" s="80">
        <v>0.2645544161327561</v>
      </c>
    </row>
    <row r="4" spans="1:15" ht="15.75" customHeight="1" x14ac:dyDescent="0.25">
      <c r="A4" s="5"/>
      <c r="B4" s="11" t="s">
        <v>116</v>
      </c>
      <c r="C4" s="81">
        <v>0.16530825045197739</v>
      </c>
      <c r="D4" s="81">
        <v>0.16530825045197739</v>
      </c>
      <c r="E4" s="81">
        <v>0.13409691773255814</v>
      </c>
      <c r="F4" s="81">
        <v>0.17620600654843113</v>
      </c>
      <c r="G4" s="81">
        <v>0.16094513092693563</v>
      </c>
    </row>
    <row r="5" spans="1:15" ht="15.75" customHeight="1" x14ac:dyDescent="0.25">
      <c r="A5" s="5"/>
      <c r="B5" s="11" t="s">
        <v>119</v>
      </c>
      <c r="C5" s="81">
        <v>3.9304059548022609E-2</v>
      </c>
      <c r="D5" s="81">
        <v>3.9304059548022609E-2</v>
      </c>
      <c r="E5" s="81">
        <v>0.1270125522674419</v>
      </c>
      <c r="F5" s="81">
        <v>0.20367341345156886</v>
      </c>
      <c r="G5" s="81">
        <v>0.15240239573973099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0.61052943304981777</v>
      </c>
      <c r="D8" s="80">
        <v>0.61052943304981777</v>
      </c>
      <c r="E8" s="80">
        <v>0.65829332976913735</v>
      </c>
      <c r="F8" s="80">
        <v>0.74794018576271193</v>
      </c>
      <c r="G8" s="80">
        <v>0.77061923508771923</v>
      </c>
    </row>
    <row r="9" spans="1:15" ht="15.75" customHeight="1" x14ac:dyDescent="0.25">
      <c r="B9" s="7" t="s">
        <v>121</v>
      </c>
      <c r="C9" s="80">
        <v>0.19213146695018227</v>
      </c>
      <c r="D9" s="80">
        <v>0.19213146695018227</v>
      </c>
      <c r="E9" s="80">
        <v>0.16758382023086268</v>
      </c>
      <c r="F9" s="80">
        <v>0.12762471423728816</v>
      </c>
      <c r="G9" s="80">
        <v>0.1444911065789474</v>
      </c>
    </row>
    <row r="10" spans="1:15" ht="15.75" customHeight="1" x14ac:dyDescent="0.25">
      <c r="B10" s="7" t="s">
        <v>122</v>
      </c>
      <c r="C10" s="81">
        <v>9.1542740000000011E-2</v>
      </c>
      <c r="D10" s="81">
        <v>9.1542740000000011E-2</v>
      </c>
      <c r="E10" s="81">
        <v>0.12346159100000001</v>
      </c>
      <c r="F10" s="81">
        <v>8.6544133999999995E-2</v>
      </c>
      <c r="G10" s="81">
        <v>4.9261475999999998E-2</v>
      </c>
    </row>
    <row r="11" spans="1:15" ht="15.75" customHeight="1" x14ac:dyDescent="0.25">
      <c r="B11" s="7" t="s">
        <v>123</v>
      </c>
      <c r="C11" s="81">
        <v>0.10579636000000001</v>
      </c>
      <c r="D11" s="81">
        <v>0.10579636000000001</v>
      </c>
      <c r="E11" s="81">
        <v>5.0661259E-2</v>
      </c>
      <c r="F11" s="81">
        <v>3.7890965999999998E-2</v>
      </c>
      <c r="G11" s="81">
        <v>3.5628182333333334E-2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0.63803419224999991</v>
      </c>
      <c r="D14" s="82">
        <v>0.63816869495700002</v>
      </c>
      <c r="E14" s="82">
        <v>0.63816869495700002</v>
      </c>
      <c r="F14" s="82">
        <v>0.43302120201400002</v>
      </c>
      <c r="G14" s="82">
        <v>0.43302120201400002</v>
      </c>
      <c r="H14" s="83">
        <v>0.48499999999999999</v>
      </c>
      <c r="I14" s="83">
        <v>0.34200000000000003</v>
      </c>
      <c r="J14" s="83">
        <v>0.34200000000000003</v>
      </c>
      <c r="K14" s="83">
        <v>0.34200000000000003</v>
      </c>
      <c r="L14" s="83">
        <v>0.26890033234299998</v>
      </c>
      <c r="M14" s="83">
        <v>0.21456390655050001</v>
      </c>
      <c r="N14" s="83">
        <v>0.19170517543599999</v>
      </c>
      <c r="O14" s="83">
        <v>0.25015587870949996</v>
      </c>
    </row>
    <row r="15" spans="1:15" ht="15.75" customHeight="1" x14ac:dyDescent="0.25">
      <c r="B15" s="16" t="s">
        <v>68</v>
      </c>
      <c r="C15" s="80">
        <f>iron_deficiency_anaemia*C14</f>
        <v>0.30373368476212975</v>
      </c>
      <c r="D15" s="80">
        <f t="shared" ref="D15:O15" si="0">iron_deficiency_anaemia*D14</f>
        <v>0.303797714250367</v>
      </c>
      <c r="E15" s="80">
        <f t="shared" si="0"/>
        <v>0.303797714250367</v>
      </c>
      <c r="F15" s="80">
        <f t="shared" si="0"/>
        <v>0.20613805163643062</v>
      </c>
      <c r="G15" s="80">
        <f t="shared" si="0"/>
        <v>0.20613805163643062</v>
      </c>
      <c r="H15" s="80">
        <f t="shared" si="0"/>
        <v>0.23088235536429114</v>
      </c>
      <c r="I15" s="80">
        <f t="shared" si="0"/>
        <v>0.16280776398884036</v>
      </c>
      <c r="J15" s="80">
        <f t="shared" si="0"/>
        <v>0.16280776398884036</v>
      </c>
      <c r="K15" s="80">
        <f t="shared" si="0"/>
        <v>0.16280776398884036</v>
      </c>
      <c r="L15" s="80">
        <f t="shared" si="0"/>
        <v>0.12800895276204641</v>
      </c>
      <c r="M15" s="80">
        <f t="shared" si="0"/>
        <v>0.10214230952689299</v>
      </c>
      <c r="N15" s="80">
        <f t="shared" si="0"/>
        <v>9.1260499876676962E-2</v>
      </c>
      <c r="O15" s="80">
        <f t="shared" si="0"/>
        <v>0.1190857288343779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0.121</v>
      </c>
      <c r="D2" s="81">
        <v>0.121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0.49099999999999999</v>
      </c>
      <c r="D3" s="81">
        <v>0.34100000000000003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0.24399999999999999</v>
      </c>
      <c r="D4" s="81">
        <v>0.24399999999999999</v>
      </c>
      <c r="E4" s="81">
        <v>0.36499999999999999</v>
      </c>
      <c r="F4" s="81">
        <v>0.75199999999999989</v>
      </c>
      <c r="G4" s="81">
        <v>0</v>
      </c>
    </row>
    <row r="5" spans="1:7" x14ac:dyDescent="0.25">
      <c r="B5" s="43" t="s">
        <v>169</v>
      </c>
      <c r="C5" s="80">
        <f>1-SUM(C2:C4)</f>
        <v>0.14400000000000002</v>
      </c>
      <c r="D5" s="80">
        <f>1-SUM(D2:D4)</f>
        <v>0.29400000000000004</v>
      </c>
      <c r="E5" s="80">
        <f>1-SUM(E2:E4)</f>
        <v>0.63500000000000001</v>
      </c>
      <c r="F5" s="80">
        <f>1-SUM(F2:F4)</f>
        <v>0.24800000000000011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0.33927999999999997</v>
      </c>
      <c r="D2" s="143">
        <v>0.33331000000000005</v>
      </c>
      <c r="E2" s="143">
        <v>0.32712000000000002</v>
      </c>
      <c r="F2" s="143">
        <v>0.32103000000000004</v>
      </c>
      <c r="G2" s="143">
        <v>0.31503999999999999</v>
      </c>
      <c r="H2" s="143">
        <v>0.30915999999999999</v>
      </c>
      <c r="I2" s="143">
        <v>0.30337999999999998</v>
      </c>
      <c r="J2" s="143">
        <v>0.29770000000000002</v>
      </c>
      <c r="K2" s="143">
        <v>0.29210999999999998</v>
      </c>
      <c r="L2" s="143">
        <v>0.28664000000000001</v>
      </c>
      <c r="M2" s="143">
        <v>0.28126999999999996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8.0739999999999992E-2</v>
      </c>
      <c r="D4" s="143">
        <v>7.9320000000000002E-2</v>
      </c>
      <c r="E4" s="143">
        <v>7.7950000000000005E-2</v>
      </c>
      <c r="F4" s="143">
        <v>7.6600000000000001E-2</v>
      </c>
      <c r="G4" s="143">
        <v>7.5289999999999996E-2</v>
      </c>
      <c r="H4" s="143">
        <v>7.4009999999999992E-2</v>
      </c>
      <c r="I4" s="143">
        <v>7.2770000000000001E-2</v>
      </c>
      <c r="J4" s="143">
        <v>7.1550000000000002E-2</v>
      </c>
      <c r="K4" s="143">
        <v>7.0359999999999992E-2</v>
      </c>
      <c r="L4" s="143">
        <v>6.9199999999999998E-2</v>
      </c>
      <c r="M4" s="143">
        <v>6.8070000000000006E-2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0.48499999999999999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0.26890033234299998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0.121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0.75199999999999989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42.982999999999997</v>
      </c>
      <c r="D13" s="142">
        <v>41.497</v>
      </c>
      <c r="E13" s="142">
        <v>40.066000000000003</v>
      </c>
      <c r="F13" s="142">
        <v>38.749000000000002</v>
      </c>
      <c r="G13" s="142">
        <v>37.499000000000002</v>
      </c>
      <c r="H13" s="142">
        <v>36.28</v>
      </c>
      <c r="I13" s="142">
        <v>35.161999999999999</v>
      </c>
      <c r="J13" s="142">
        <v>34.238999999999997</v>
      </c>
      <c r="K13" s="142">
        <v>33.049999999999997</v>
      </c>
      <c r="L13" s="142">
        <v>30.783000000000001</v>
      </c>
      <c r="M13" s="142">
        <v>29.89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3.35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36.540660925828377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47.401530614166028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77.508008463184325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0.42239370577386604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1.178665270486831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1.178665270486831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1.178665270486831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1.178665270486831</v>
      </c>
      <c r="E13" s="86" t="s">
        <v>202</v>
      </c>
    </row>
    <row r="14" spans="1:5" ht="15.75" customHeight="1" x14ac:dyDescent="0.25">
      <c r="A14" s="11" t="s">
        <v>187</v>
      </c>
      <c r="B14" s="85">
        <v>0.126</v>
      </c>
      <c r="C14" s="85">
        <v>0.95</v>
      </c>
      <c r="D14" s="149">
        <v>15.06077994466111</v>
      </c>
      <c r="E14" s="86" t="s">
        <v>202</v>
      </c>
    </row>
    <row r="15" spans="1:5" ht="15.75" customHeight="1" x14ac:dyDescent="0.25">
      <c r="A15" s="11" t="s">
        <v>209</v>
      </c>
      <c r="B15" s="85">
        <v>0.126</v>
      </c>
      <c r="C15" s="85">
        <v>0.95</v>
      </c>
      <c r="D15" s="149">
        <v>15.06077994466111</v>
      </c>
      <c r="E15" s="86" t="s">
        <v>202</v>
      </c>
    </row>
    <row r="16" spans="1:5" ht="15.75" customHeight="1" x14ac:dyDescent="0.25">
      <c r="A16" s="52" t="s">
        <v>57</v>
      </c>
      <c r="B16" s="85">
        <v>0.308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0.26336840749810442</v>
      </c>
      <c r="E17" s="86" t="s">
        <v>202</v>
      </c>
    </row>
    <row r="18" spans="1:5" ht="16.05" customHeight="1" x14ac:dyDescent="0.25">
      <c r="A18" s="52" t="s">
        <v>173</v>
      </c>
      <c r="B18" s="85">
        <v>0.252</v>
      </c>
      <c r="C18" s="85">
        <v>0.95</v>
      </c>
      <c r="D18" s="149">
        <v>1.8882357871214974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2.9482071390190883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25.674441615856924</v>
      </c>
      <c r="E22" s="86" t="s">
        <v>202</v>
      </c>
    </row>
    <row r="23" spans="1:5" ht="15.75" customHeight="1" x14ac:dyDescent="0.25">
      <c r="A23" s="52" t="s">
        <v>34</v>
      </c>
      <c r="B23" s="85">
        <v>0.60599999999999998</v>
      </c>
      <c r="C23" s="85">
        <v>0.95</v>
      </c>
      <c r="D23" s="149">
        <v>4.9386229663401995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21.771690430316358</v>
      </c>
      <c r="E24" s="86" t="s">
        <v>202</v>
      </c>
    </row>
    <row r="25" spans="1:5" ht="15.75" customHeight="1" x14ac:dyDescent="0.25">
      <c r="A25" s="52" t="s">
        <v>87</v>
      </c>
      <c r="B25" s="85">
        <v>0.3</v>
      </c>
      <c r="C25" s="85">
        <v>0.95</v>
      </c>
      <c r="D25" s="149">
        <v>21.750959656645666</v>
      </c>
      <c r="E25" s="86" t="s">
        <v>202</v>
      </c>
    </row>
    <row r="26" spans="1:5" ht="15.75" customHeight="1" x14ac:dyDescent="0.25">
      <c r="A26" s="52" t="s">
        <v>137</v>
      </c>
      <c r="B26" s="85">
        <v>0.126</v>
      </c>
      <c r="C26" s="85">
        <v>0.95</v>
      </c>
      <c r="D26" s="149">
        <v>4.927544959948114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4.0421969448057551</v>
      </c>
      <c r="E27" s="86" t="s">
        <v>202</v>
      </c>
    </row>
    <row r="28" spans="1:5" ht="15.75" customHeight="1" x14ac:dyDescent="0.25">
      <c r="A28" s="52" t="s">
        <v>84</v>
      </c>
      <c r="B28" s="85">
        <v>0.375</v>
      </c>
      <c r="C28" s="85">
        <v>0.95</v>
      </c>
      <c r="D28" s="149">
        <v>0.67946239680351894</v>
      </c>
      <c r="E28" s="86" t="s">
        <v>202</v>
      </c>
    </row>
    <row r="29" spans="1:5" ht="15.75" customHeight="1" x14ac:dyDescent="0.25">
      <c r="A29" s="52" t="s">
        <v>58</v>
      </c>
      <c r="B29" s="85">
        <v>0.252</v>
      </c>
      <c r="C29" s="85">
        <v>0.95</v>
      </c>
      <c r="D29" s="149">
        <v>64.60318420710658</v>
      </c>
      <c r="E29" s="86" t="s">
        <v>202</v>
      </c>
    </row>
    <row r="30" spans="1:5" ht="15.75" customHeight="1" x14ac:dyDescent="0.25">
      <c r="A30" s="52" t="s">
        <v>67</v>
      </c>
      <c r="B30" s="85">
        <v>0.25</v>
      </c>
      <c r="C30" s="85">
        <v>0.95</v>
      </c>
      <c r="D30" s="149">
        <v>86.907841677710152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86.907841677710152</v>
      </c>
      <c r="E31" s="86" t="s">
        <v>202</v>
      </c>
    </row>
    <row r="32" spans="1:5" ht="15.75" customHeight="1" x14ac:dyDescent="0.25">
      <c r="A32" s="52" t="s">
        <v>28</v>
      </c>
      <c r="B32" s="85">
        <v>0.61849999999999994</v>
      </c>
      <c r="C32" s="85">
        <v>0.95</v>
      </c>
      <c r="D32" s="149">
        <v>0.50363021046247736</v>
      </c>
      <c r="E32" s="86" t="s">
        <v>202</v>
      </c>
    </row>
    <row r="33" spans="1:6" ht="15.75" customHeight="1" x14ac:dyDescent="0.25">
      <c r="A33" s="52" t="s">
        <v>83</v>
      </c>
      <c r="B33" s="85">
        <v>0.37200000000000005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0.71400000000000008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0.35799999999999998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0.90099999999999991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9">
        <v>2.0318949023527364</v>
      </c>
      <c r="E38" s="86" t="s">
        <v>202</v>
      </c>
    </row>
    <row r="39" spans="1:6" ht="15.75" customHeight="1" x14ac:dyDescent="0.25">
      <c r="A39" s="52" t="s">
        <v>60</v>
      </c>
      <c r="B39" s="85">
        <v>4.0000000000000001E-3</v>
      </c>
      <c r="C39" s="85">
        <v>0.95</v>
      </c>
      <c r="D39" s="149">
        <v>0.52899946794783825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2020-07-16T02:33:43Z</dcterms:modified>
</cp:coreProperties>
</file>