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110E153F-6236-46CA-96A3-868D66A2CB5D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I8" i="2"/>
  <c r="G9" i="2"/>
  <c r="I9" i="2"/>
  <c r="G10" i="2"/>
  <c r="I10" i="2" s="1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1" i="2"/>
  <c r="I5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<sst xmlns="http://schemas.openxmlformats.org/spreadsheetml/2006/main" count="1120" uniqueCount="273">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</sst>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1612872</v>
      </c>
    </row>
    <row r="8" spans="1:3" ht="15" customHeight="1" x14ac:dyDescent="0.25">
      <c r="B8" s="7" t="s">
        <v>106</v>
      </c>
      <c r="C8" s="70">
        <v>3.2000000000000001E-2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0.89274291992187504</v>
      </c>
    </row>
    <row r="11" spans="1:3" ht="15" customHeight="1" x14ac:dyDescent="0.25">
      <c r="B11" s="7" t="s">
        <v>108</v>
      </c>
      <c r="C11" s="70">
        <v>0.79500000000000004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0.151</v>
      </c>
    </row>
    <row r="24" spans="1:3" ht="15" customHeight="1" x14ac:dyDescent="0.25">
      <c r="B24" s="20" t="s">
        <v>102</v>
      </c>
      <c r="C24" s="71">
        <v>0.51359999999999995</v>
      </c>
    </row>
    <row r="25" spans="1:3" ht="15" customHeight="1" x14ac:dyDescent="0.25">
      <c r="B25" s="20" t="s">
        <v>103</v>
      </c>
      <c r="C25" s="71">
        <v>0.27929999999999999</v>
      </c>
    </row>
    <row r="26" spans="1:3" ht="15" customHeight="1" x14ac:dyDescent="0.25">
      <c r="B26" s="20" t="s">
        <v>104</v>
      </c>
      <c r="C26" s="71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7.5</v>
      </c>
    </row>
    <row r="38" spans="1:5" ht="15" customHeight="1" x14ac:dyDescent="0.25">
      <c r="B38" s="16" t="s">
        <v>91</v>
      </c>
      <c r="C38" s="75">
        <v>12.5</v>
      </c>
      <c r="D38" s="17"/>
      <c r="E38" s="18"/>
    </row>
    <row r="39" spans="1:5" ht="15" customHeight="1" x14ac:dyDescent="0.25">
      <c r="B39" s="16" t="s">
        <v>90</v>
      </c>
      <c r="C39" s="75">
        <v>14.5</v>
      </c>
      <c r="D39" s="17"/>
      <c r="E39" s="17"/>
    </row>
    <row r="40" spans="1:5" ht="15" customHeight="1" x14ac:dyDescent="0.25">
      <c r="B40" s="16" t="s">
        <v>171</v>
      </c>
      <c r="C40" s="75">
        <v>0.64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1.06E-2</v>
      </c>
      <c r="D45" s="17"/>
    </row>
    <row r="46" spans="1:5" ht="15.75" customHeight="1" x14ac:dyDescent="0.25">
      <c r="B46" s="16" t="s">
        <v>11</v>
      </c>
      <c r="C46" s="71">
        <v>4.0099999999999997E-2</v>
      </c>
      <c r="D46" s="17"/>
    </row>
    <row r="47" spans="1:5" ht="15.75" customHeight="1" x14ac:dyDescent="0.25">
      <c r="B47" s="16" t="s">
        <v>12</v>
      </c>
      <c r="C47" s="71">
        <v>8.6400000000000005E-2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2.0169788124899974</v>
      </c>
      <c r="D51" s="17"/>
    </row>
    <row r="52" spans="1:4" ht="15" customHeight="1" x14ac:dyDescent="0.25">
      <c r="B52" s="16" t="s">
        <v>125</v>
      </c>
      <c r="C52" s="76">
        <v>1.7811860218300002</v>
      </c>
    </row>
    <row r="53" spans="1:4" ht="15.75" customHeight="1" x14ac:dyDescent="0.25">
      <c r="B53" s="16" t="s">
        <v>126</v>
      </c>
      <c r="C53" s="76">
        <v>1.7811860218300002</v>
      </c>
    </row>
    <row r="54" spans="1:4" ht="15.75" customHeight="1" x14ac:dyDescent="0.25">
      <c r="B54" s="16" t="s">
        <v>127</v>
      </c>
      <c r="C54" s="76">
        <v>1.5389080966299999</v>
      </c>
    </row>
    <row r="55" spans="1:4" ht="15.75" customHeight="1" x14ac:dyDescent="0.25">
      <c r="B55" s="16" t="s">
        <v>128</v>
      </c>
      <c r="C55" s="76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0.51600220420642406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9.5221726600000001E-2</v>
      </c>
      <c r="C3" s="26">
        <f>frac_mam_1_5months * 2.6</f>
        <v>9.5221726600000001E-2</v>
      </c>
      <c r="D3" s="26">
        <f>frac_mam_6_11months * 2.6</f>
        <v>4.0016389399999998E-2</v>
      </c>
      <c r="E3" s="26">
        <f>frac_mam_12_23months * 2.6</f>
        <v>3.1733367640000003E-2</v>
      </c>
      <c r="F3" s="26">
        <f>frac_mam_24_59months * 2.6</f>
        <v>1.5137015053333333E-2</v>
      </c>
    </row>
    <row r="4" spans="1:6" ht="15.75" customHeight="1" x14ac:dyDescent="0.25">
      <c r="A4" s="3" t="s">
        <v>66</v>
      </c>
      <c r="B4" s="26">
        <f>frac_sam_1month * 2.6</f>
        <v>5.17482238E-2</v>
      </c>
      <c r="C4" s="26">
        <f>frac_sam_1_5months * 2.6</f>
        <v>5.17482238E-2</v>
      </c>
      <c r="D4" s="26">
        <f>frac_sam_6_11months * 2.6</f>
        <v>3.4258130400000003E-2</v>
      </c>
      <c r="E4" s="26">
        <f>frac_sam_12_23months * 2.6</f>
        <v>1.639033656E-2</v>
      </c>
      <c r="F4" s="26">
        <f>frac_sam_24_59months * 2.6</f>
        <v>7.6839502133333338E-3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3.2000000000000001E-2</v>
      </c>
      <c r="E2" s="91">
        <f>food_insecure</f>
        <v>3.2000000000000001E-2</v>
      </c>
      <c r="F2" s="91">
        <f>food_insecure</f>
        <v>3.2000000000000001E-2</v>
      </c>
      <c r="G2" s="91">
        <f>food_insecure</f>
        <v>3.2000000000000001E-2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3.2000000000000001E-2</v>
      </c>
      <c r="F5" s="91">
        <f>food_insecure</f>
        <v>3.2000000000000001E-2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2.0169788124899974</v>
      </c>
      <c r="D7" s="91">
        <f>diarrhoea_1_5mo</f>
        <v>1.7811860218300002</v>
      </c>
      <c r="E7" s="91">
        <f>diarrhoea_6_11mo</f>
        <v>1.7811860218300002</v>
      </c>
      <c r="F7" s="91">
        <f>diarrhoea_12_23mo</f>
        <v>1.5389080966299999</v>
      </c>
      <c r="G7" s="91">
        <f>diarrhoea_24_59mo</f>
        <v>1.5389080966299999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3.2000000000000001E-2</v>
      </c>
      <c r="F8" s="91">
        <f>food_insecure</f>
        <v>3.2000000000000001E-2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2.0169788124899974</v>
      </c>
      <c r="D12" s="91">
        <f>diarrhoea_1_5mo</f>
        <v>1.7811860218300002</v>
      </c>
      <c r="E12" s="91">
        <f>diarrhoea_6_11mo</f>
        <v>1.7811860218300002</v>
      </c>
      <c r="F12" s="91">
        <f>diarrhoea_12_23mo</f>
        <v>1.5389080966299999</v>
      </c>
      <c r="G12" s="91">
        <f>diarrhoea_24_59mo</f>
        <v>1.5389080966299999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3.2000000000000001E-2</v>
      </c>
      <c r="I15" s="91">
        <f>food_insecure</f>
        <v>3.2000000000000001E-2</v>
      </c>
      <c r="J15" s="91">
        <f>food_insecure</f>
        <v>3.2000000000000001E-2</v>
      </c>
      <c r="K15" s="91">
        <f>food_insecure</f>
        <v>3.2000000000000001E-2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0.79500000000000004</v>
      </c>
      <c r="I18" s="91">
        <f>frac_PW_health_facility</f>
        <v>0.79500000000000004</v>
      </c>
      <c r="J18" s="91">
        <f>frac_PW_health_facility</f>
        <v>0.79500000000000004</v>
      </c>
      <c r="K18" s="91">
        <f>frac_PW_health_facility</f>
        <v>0.79500000000000004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0.193</v>
      </c>
      <c r="M24" s="91">
        <f>famplan_unmet_need</f>
        <v>0.193</v>
      </c>
      <c r="N24" s="91">
        <f>famplan_unmet_need</f>
        <v>0.193</v>
      </c>
      <c r="O24" s="91">
        <f>famplan_unmet_need</f>
        <v>0.193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5.3276736816406225E-2</v>
      </c>
      <c r="M25" s="91">
        <f>(1-food_insecure)*(0.49)+food_insecure*(0.7)</f>
        <v>0.49671999999999994</v>
      </c>
      <c r="N25" s="91">
        <f>(1-food_insecure)*(0.49)+food_insecure*(0.7)</f>
        <v>0.49671999999999994</v>
      </c>
      <c r="O25" s="91">
        <f>(1-food_insecure)*(0.49)+food_insecure*(0.7)</f>
        <v>0.49671999999999994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2.2832887207031239E-2</v>
      </c>
      <c r="M26" s="91">
        <f>(1-food_insecure)*(0.21)+food_insecure*(0.3)</f>
        <v>0.21287999999999999</v>
      </c>
      <c r="N26" s="91">
        <f>(1-food_insecure)*(0.21)+food_insecure*(0.3)</f>
        <v>0.21287999999999999</v>
      </c>
      <c r="O26" s="91">
        <f>(1-food_insecure)*(0.21)+food_insecure*(0.3)</f>
        <v>0.21287999999999999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3.1147456054687488E-2</v>
      </c>
      <c r="M27" s="91">
        <f>(1-food_insecure)*(0.3)</f>
        <v>0.29039999999999999</v>
      </c>
      <c r="N27" s="91">
        <f>(1-food_insecure)*(0.3)</f>
        <v>0.29039999999999999</v>
      </c>
      <c r="O27" s="91">
        <f>(1-food_insecure)*(0.3)</f>
        <v>0.29039999999999999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0.89274291992187504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328829.24800000002</v>
      </c>
      <c r="C2" s="78">
        <v>736000</v>
      </c>
      <c r="D2" s="78">
        <v>1438000</v>
      </c>
      <c r="E2" s="78">
        <v>1270000</v>
      </c>
      <c r="F2" s="78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380897.56411726616</v>
      </c>
      <c r="I2" s="22">
        <f>G2-H2</f>
        <v>4103102.4358827337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328266.22360000003</v>
      </c>
      <c r="C3" s="78">
        <v>740000</v>
      </c>
      <c r="D3" s="78">
        <v>1445000</v>
      </c>
      <c r="E3" s="78">
        <v>1291000</v>
      </c>
      <c r="F3" s="78">
        <v>1059000</v>
      </c>
      <c r="G3" s="22">
        <f t="shared" si="0"/>
        <v>4535000</v>
      </c>
      <c r="H3" s="22">
        <f t="shared" si="1"/>
        <v>380245.38787746109</v>
      </c>
      <c r="I3" s="22">
        <f t="shared" ref="I3:I15" si="3">G3-H3</f>
        <v>4154754.612122539</v>
      </c>
    </row>
    <row r="4" spans="1:9" ht="15.75" customHeight="1" x14ac:dyDescent="0.25">
      <c r="A4" s="7">
        <f t="shared" si="2"/>
        <v>2022</v>
      </c>
      <c r="B4" s="77">
        <v>327534.24</v>
      </c>
      <c r="C4" s="78">
        <v>745000</v>
      </c>
      <c r="D4" s="78">
        <v>1450000</v>
      </c>
      <c r="E4" s="78">
        <v>1312000</v>
      </c>
      <c r="F4" s="78">
        <v>1078000</v>
      </c>
      <c r="G4" s="22">
        <f t="shared" si="0"/>
        <v>4585000</v>
      </c>
      <c r="H4" s="22">
        <f t="shared" si="1"/>
        <v>379397.49867079966</v>
      </c>
      <c r="I4" s="22">
        <f t="shared" si="3"/>
        <v>4205602.5013292003</v>
      </c>
    </row>
    <row r="5" spans="1:9" ht="15.75" customHeight="1" x14ac:dyDescent="0.25">
      <c r="A5" s="7">
        <f t="shared" si="2"/>
        <v>2023</v>
      </c>
      <c r="B5" s="77">
        <v>326616.88160000002</v>
      </c>
      <c r="C5" s="78">
        <v>752000</v>
      </c>
      <c r="D5" s="78">
        <v>1454000</v>
      </c>
      <c r="E5" s="78">
        <v>1330000</v>
      </c>
      <c r="F5" s="78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7">
        <f t="shared" si="2"/>
        <v>2024</v>
      </c>
      <c r="B6" s="77">
        <v>325552.36800000002</v>
      </c>
      <c r="C6" s="78">
        <v>758000</v>
      </c>
      <c r="D6" s="78">
        <v>1457000</v>
      </c>
      <c r="E6" s="78">
        <v>1347000</v>
      </c>
      <c r="F6" s="78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7">
        <f t="shared" si="2"/>
        <v>2025</v>
      </c>
      <c r="B7" s="77">
        <v>324288.90000000002</v>
      </c>
      <c r="C7" s="78">
        <v>764000</v>
      </c>
      <c r="D7" s="78">
        <v>1461000</v>
      </c>
      <c r="E7" s="78">
        <v>1363000</v>
      </c>
      <c r="F7" s="78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7">
        <f t="shared" si="2"/>
        <v>2026</v>
      </c>
      <c r="B8" s="77">
        <v>323500.17960000003</v>
      </c>
      <c r="C8" s="78">
        <v>769000</v>
      </c>
      <c r="D8" s="78">
        <v>1466000</v>
      </c>
      <c r="E8" s="78">
        <v>1377000</v>
      </c>
      <c r="F8" s="78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7">
        <f t="shared" si="2"/>
        <v>2027</v>
      </c>
      <c r="B9" s="77">
        <v>322567.0344</v>
      </c>
      <c r="C9" s="78">
        <v>773000</v>
      </c>
      <c r="D9" s="78">
        <v>1471000</v>
      </c>
      <c r="E9" s="78">
        <v>1390000</v>
      </c>
      <c r="F9" s="78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7">
        <f t="shared" si="2"/>
        <v>2028</v>
      </c>
      <c r="B10" s="77">
        <v>321457.35959999997</v>
      </c>
      <c r="C10" s="78">
        <v>776000</v>
      </c>
      <c r="D10" s="78">
        <v>1477000</v>
      </c>
      <c r="E10" s="78">
        <v>1401000</v>
      </c>
      <c r="F10" s="78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7">
        <f t="shared" si="2"/>
        <v>2029</v>
      </c>
      <c r="B11" s="77">
        <v>320190.70199999993</v>
      </c>
      <c r="C11" s="78">
        <v>779000</v>
      </c>
      <c r="D11" s="78">
        <v>1482000</v>
      </c>
      <c r="E11" s="78">
        <v>1411000</v>
      </c>
      <c r="F11" s="78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7">
        <f t="shared" si="2"/>
        <v>2030</v>
      </c>
      <c r="B12" s="77">
        <v>318785.61</v>
      </c>
      <c r="C12" s="78">
        <v>781000</v>
      </c>
      <c r="D12" s="78">
        <v>1490000</v>
      </c>
      <c r="E12" s="78">
        <v>1419000</v>
      </c>
      <c r="F12" s="78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7" t="str">
        <f t="shared" si="2"/>
        <v/>
      </c>
      <c r="B13" s="77">
        <v>735000</v>
      </c>
      <c r="C13" s="78">
        <v>1431000</v>
      </c>
      <c r="D13" s="78">
        <v>1249000</v>
      </c>
      <c r="E13" s="78">
        <v>1022000</v>
      </c>
      <c r="F13" s="78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6.9116265000000012E-3</v>
      </c>
    </row>
    <row r="4" spans="1:8" ht="15.75" customHeight="1" x14ac:dyDescent="0.25">
      <c r="B4" s="24" t="s">
        <v>7</v>
      </c>
      <c r="C4" s="79">
        <v>0.12410106227309065</v>
      </c>
    </row>
    <row r="5" spans="1:8" ht="15.75" customHeight="1" x14ac:dyDescent="0.25">
      <c r="B5" s="24" t="s">
        <v>8</v>
      </c>
      <c r="C5" s="79">
        <v>6.7132758607990728E-2</v>
      </c>
    </row>
    <row r="6" spans="1:8" ht="15.75" customHeight="1" x14ac:dyDescent="0.25">
      <c r="B6" s="24" t="s">
        <v>10</v>
      </c>
      <c r="C6" s="79">
        <v>8.6067594738252845E-2</v>
      </c>
    </row>
    <row r="7" spans="1:8" ht="15.75" customHeight="1" x14ac:dyDescent="0.25">
      <c r="B7" s="24" t="s">
        <v>13</v>
      </c>
      <c r="C7" s="79">
        <v>0.32584968885268223</v>
      </c>
    </row>
    <row r="8" spans="1:8" ht="15.75" customHeight="1" x14ac:dyDescent="0.25">
      <c r="B8" s="24" t="s">
        <v>14</v>
      </c>
      <c r="C8" s="79">
        <v>1.744195776745107E-4</v>
      </c>
    </row>
    <row r="9" spans="1:8" ht="15.75" customHeight="1" x14ac:dyDescent="0.25">
      <c r="B9" s="24" t="s">
        <v>27</v>
      </c>
      <c r="C9" s="79">
        <v>0.20272948503611377</v>
      </c>
    </row>
    <row r="10" spans="1:8" ht="15.75" customHeight="1" x14ac:dyDescent="0.25">
      <c r="B10" s="24" t="s">
        <v>15</v>
      </c>
      <c r="C10" s="79">
        <v>0.18703336441419538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4.37210503804513E-2</v>
      </c>
      <c r="D14" s="79">
        <v>4.37210503804513E-2</v>
      </c>
      <c r="E14" s="79">
        <v>5.6640184589185398E-2</v>
      </c>
      <c r="F14" s="79">
        <v>5.6640184589185398E-2</v>
      </c>
    </row>
    <row r="15" spans="1:8" ht="15.75" customHeight="1" x14ac:dyDescent="0.25">
      <c r="B15" s="24" t="s">
        <v>16</v>
      </c>
      <c r="C15" s="79">
        <v>0.25702959640290501</v>
      </c>
      <c r="D15" s="79">
        <v>0.25702959640290501</v>
      </c>
      <c r="E15" s="79">
        <v>0.21994438094565499</v>
      </c>
      <c r="F15" s="79">
        <v>0.21994438094565499</v>
      </c>
    </row>
    <row r="16" spans="1:8" ht="15.75" customHeight="1" x14ac:dyDescent="0.25">
      <c r="B16" s="24" t="s">
        <v>17</v>
      </c>
      <c r="C16" s="79">
        <v>1.45934556165386E-2</v>
      </c>
      <c r="D16" s="79">
        <v>1.45934556165386E-2</v>
      </c>
      <c r="E16" s="79">
        <v>1.3312336700013997E-2</v>
      </c>
      <c r="F16" s="79">
        <v>1.3312336700013997E-2</v>
      </c>
    </row>
    <row r="17" spans="1:8" ht="15.75" customHeight="1" x14ac:dyDescent="0.25">
      <c r="B17" s="24" t="s">
        <v>18</v>
      </c>
      <c r="C17" s="79">
        <v>6.5089181961373296E-5</v>
      </c>
      <c r="D17" s="79">
        <v>6.5089181961373296E-5</v>
      </c>
      <c r="E17" s="79">
        <v>1.7132947853979203E-4</v>
      </c>
      <c r="F17" s="79">
        <v>1.7132947853979203E-4</v>
      </c>
    </row>
    <row r="18" spans="1:8" ht="15.75" customHeight="1" x14ac:dyDescent="0.25">
      <c r="B18" s="24" t="s">
        <v>19</v>
      </c>
      <c r="C18" s="79">
        <v>9.1404291289928994E-5</v>
      </c>
      <c r="D18" s="79">
        <v>9.1404291289928994E-5</v>
      </c>
      <c r="E18" s="79">
        <v>1.51037405363009E-4</v>
      </c>
      <c r="F18" s="79">
        <v>1.51037405363009E-4</v>
      </c>
    </row>
    <row r="19" spans="1:8" ht="15.75" customHeight="1" x14ac:dyDescent="0.25">
      <c r="B19" s="24" t="s">
        <v>20</v>
      </c>
      <c r="C19" s="79">
        <v>2.3768330105975598E-3</v>
      </c>
      <c r="D19" s="79">
        <v>2.3768330105975598E-3</v>
      </c>
      <c r="E19" s="79">
        <v>2.04139426951446E-3</v>
      </c>
      <c r="F19" s="79">
        <v>2.04139426951446E-3</v>
      </c>
    </row>
    <row r="20" spans="1:8" ht="15.75" customHeight="1" x14ac:dyDescent="0.25">
      <c r="B20" s="24" t="s">
        <v>21</v>
      </c>
      <c r="C20" s="79">
        <v>1.0358850754919401E-2</v>
      </c>
      <c r="D20" s="79">
        <v>1.0358850754919401E-2</v>
      </c>
      <c r="E20" s="79">
        <v>1.0125320136835198E-2</v>
      </c>
      <c r="F20" s="79">
        <v>1.0125320136835198E-2</v>
      </c>
    </row>
    <row r="21" spans="1:8" ht="15.75" customHeight="1" x14ac:dyDescent="0.25">
      <c r="B21" s="24" t="s">
        <v>22</v>
      </c>
      <c r="C21" s="79">
        <v>8.2708746901430097E-2</v>
      </c>
      <c r="D21" s="79">
        <v>8.2708746901430097E-2</v>
      </c>
      <c r="E21" s="79">
        <v>0.27199250334247199</v>
      </c>
      <c r="F21" s="79">
        <v>0.27199250334247199</v>
      </c>
    </row>
    <row r="22" spans="1:8" ht="15.75" customHeight="1" x14ac:dyDescent="0.25">
      <c r="B22" s="24" t="s">
        <v>23</v>
      </c>
      <c r="C22" s="79">
        <v>0.58905497345990676</v>
      </c>
      <c r="D22" s="79">
        <v>0.58905497345990676</v>
      </c>
      <c r="E22" s="79">
        <v>0.42562151313242125</v>
      </c>
      <c r="F22" s="79">
        <v>0.42562151313242125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6.7900000000000002E-2</v>
      </c>
    </row>
    <row r="27" spans="1:8" ht="15.75" customHeight="1" x14ac:dyDescent="0.25">
      <c r="B27" s="24" t="s">
        <v>39</v>
      </c>
      <c r="C27" s="79">
        <v>3.9199999999999999E-2</v>
      </c>
    </row>
    <row r="28" spans="1:8" ht="15.75" customHeight="1" x14ac:dyDescent="0.25">
      <c r="B28" s="24" t="s">
        <v>40</v>
      </c>
      <c r="C28" s="79">
        <v>0.1409</v>
      </c>
    </row>
    <row r="29" spans="1:8" ht="15.75" customHeight="1" x14ac:dyDescent="0.25">
      <c r="B29" s="24" t="s">
        <v>41</v>
      </c>
      <c r="C29" s="79">
        <v>0.29520000000000002</v>
      </c>
    </row>
    <row r="30" spans="1:8" ht="15.75" customHeight="1" x14ac:dyDescent="0.25">
      <c r="B30" s="24" t="s">
        <v>42</v>
      </c>
      <c r="C30" s="79">
        <v>4.8000000000000001E-2</v>
      </c>
    </row>
    <row r="31" spans="1:8" ht="15.75" customHeight="1" x14ac:dyDescent="0.25">
      <c r="B31" s="24" t="s">
        <v>43</v>
      </c>
      <c r="C31" s="79">
        <v>8.0500000000000002E-2</v>
      </c>
    </row>
    <row r="32" spans="1:8" ht="15.75" customHeight="1" x14ac:dyDescent="0.25">
      <c r="B32" s="24" t="s">
        <v>44</v>
      </c>
      <c r="C32" s="79">
        <v>1.15E-2</v>
      </c>
    </row>
    <row r="33" spans="2:3" ht="15.75" customHeight="1" x14ac:dyDescent="0.25">
      <c r="B33" s="24" t="s">
        <v>45</v>
      </c>
      <c r="C33" s="79">
        <v>0.18239999999999998</v>
      </c>
    </row>
    <row r="34" spans="2:3" ht="15.75" customHeight="1" x14ac:dyDescent="0.25">
      <c r="B34" s="24" t="s">
        <v>46</v>
      </c>
      <c r="C34" s="79">
        <v>0.13439999999999999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0.65253932516976998</v>
      </c>
      <c r="D2" s="80">
        <v>0.65253932516976998</v>
      </c>
      <c r="E2" s="80">
        <v>0.60469587031802119</v>
      </c>
      <c r="F2" s="80">
        <v>0.37414311048000004</v>
      </c>
      <c r="G2" s="80">
        <v>0.36162820414285718</v>
      </c>
    </row>
    <row r="3" spans="1:15" ht="15.75" customHeight="1" x14ac:dyDescent="0.25">
      <c r="A3" s="5"/>
      <c r="B3" s="11" t="s">
        <v>118</v>
      </c>
      <c r="C3" s="80">
        <v>0.19613361483023001</v>
      </c>
      <c r="D3" s="80">
        <v>0.19613361483023001</v>
      </c>
      <c r="E3" s="80">
        <v>0.2037872696819788</v>
      </c>
      <c r="F3" s="80">
        <v>0.30365237952000002</v>
      </c>
      <c r="G3" s="80">
        <v>0.40546192585714286</v>
      </c>
    </row>
    <row r="4" spans="1:15" ht="15.75" customHeight="1" x14ac:dyDescent="0.25">
      <c r="A4" s="5"/>
      <c r="B4" s="11" t="s">
        <v>116</v>
      </c>
      <c r="C4" s="81">
        <v>0.12175740459770114</v>
      </c>
      <c r="D4" s="81">
        <v>0.12175740459770114</v>
      </c>
      <c r="E4" s="81">
        <v>0.11969803750000002</v>
      </c>
      <c r="F4" s="81">
        <v>0.23370567125333333</v>
      </c>
      <c r="G4" s="81">
        <v>0.16284755138211382</v>
      </c>
    </row>
    <row r="5" spans="1:15" ht="15.75" customHeight="1" x14ac:dyDescent="0.25">
      <c r="A5" s="5"/>
      <c r="B5" s="11" t="s">
        <v>119</v>
      </c>
      <c r="C5" s="81">
        <v>2.9569655402298851E-2</v>
      </c>
      <c r="D5" s="81">
        <v>2.9569655402298851E-2</v>
      </c>
      <c r="E5" s="81">
        <v>7.1818822500000018E-2</v>
      </c>
      <c r="F5" s="81">
        <v>8.8498838746666669E-2</v>
      </c>
      <c r="G5" s="81">
        <v>7.0062318617886185E-2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0.7880894752378903</v>
      </c>
      <c r="D8" s="80">
        <v>0.7880894752378903</v>
      </c>
      <c r="E8" s="80">
        <v>0.86802228041612906</v>
      </c>
      <c r="F8" s="80">
        <v>0.89051850455509796</v>
      </c>
      <c r="G8" s="80">
        <v>0.94121146925563404</v>
      </c>
    </row>
    <row r="9" spans="1:15" ht="15.75" customHeight="1" x14ac:dyDescent="0.25">
      <c r="B9" s="7" t="s">
        <v>121</v>
      </c>
      <c r="C9" s="80">
        <v>0.15538362076210982</v>
      </c>
      <c r="D9" s="80">
        <v>0.15538362076210982</v>
      </c>
      <c r="E9" s="80">
        <v>0.10341059658387097</v>
      </c>
      <c r="F9" s="80">
        <v>9.0972378444902191E-2</v>
      </c>
      <c r="G9" s="80">
        <v>5.0011236411032632E-2</v>
      </c>
    </row>
    <row r="10" spans="1:15" ht="15.75" customHeight="1" x14ac:dyDescent="0.25">
      <c r="B10" s="7" t="s">
        <v>122</v>
      </c>
      <c r="C10" s="81">
        <v>3.6623741000000001E-2</v>
      </c>
      <c r="D10" s="81">
        <v>3.6623741000000001E-2</v>
      </c>
      <c r="E10" s="81">
        <v>1.5390918999999998E-2</v>
      </c>
      <c r="F10" s="81">
        <v>1.2205141399999999E-2</v>
      </c>
      <c r="G10" s="81">
        <v>5.821928866666666E-3</v>
      </c>
    </row>
    <row r="11" spans="1:15" ht="15.75" customHeight="1" x14ac:dyDescent="0.25">
      <c r="B11" s="7" t="s">
        <v>123</v>
      </c>
      <c r="C11" s="81">
        <v>1.9903162999999998E-2</v>
      </c>
      <c r="D11" s="81">
        <v>1.9903162999999998E-2</v>
      </c>
      <c r="E11" s="81">
        <v>1.3176204E-2</v>
      </c>
      <c r="F11" s="81">
        <v>6.3039756000000001E-3</v>
      </c>
      <c r="G11" s="81">
        <v>2.9553654666666668E-3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0.18063501800000001</v>
      </c>
      <c r="D14" s="82">
        <v>0.170571809943</v>
      </c>
      <c r="E14" s="82">
        <v>0.170571809943</v>
      </c>
      <c r="F14" s="82">
        <v>0.12182578785600001</v>
      </c>
      <c r="G14" s="82">
        <v>0.12182578785600001</v>
      </c>
      <c r="H14" s="83">
        <v>0.26400000000000001</v>
      </c>
      <c r="I14" s="83">
        <v>0.26400000000000001</v>
      </c>
      <c r="J14" s="83">
        <v>0.26400000000000001</v>
      </c>
      <c r="K14" s="83">
        <v>0.26400000000000001</v>
      </c>
      <c r="L14" s="83">
        <v>8.6803482653199995E-2</v>
      </c>
      <c r="M14" s="83">
        <v>9.4522070599249997E-2</v>
      </c>
      <c r="N14" s="83">
        <v>9.9413998400949999E-2</v>
      </c>
      <c r="O14" s="83">
        <v>0.1105363652208</v>
      </c>
    </row>
    <row r="15" spans="1:15" ht="15.75" customHeight="1" x14ac:dyDescent="0.25">
      <c r="B15" s="16" t="s">
        <v>68</v>
      </c>
      <c r="C15" s="80">
        <f>iron_deficiency_anaemia*C14</f>
        <v>9.3208067444867093E-2</v>
      </c>
      <c r="D15" s="80">
        <f t="shared" ref="D15:O15" si="0">iron_deficiency_anaemia*D14</f>
        <v>8.8015429906067241E-2</v>
      </c>
      <c r="E15" s="80">
        <f t="shared" si="0"/>
        <v>8.8015429906067241E-2</v>
      </c>
      <c r="F15" s="80">
        <f t="shared" si="0"/>
        <v>6.2862375062880213E-2</v>
      </c>
      <c r="G15" s="80">
        <f t="shared" si="0"/>
        <v>6.2862375062880213E-2</v>
      </c>
      <c r="H15" s="80">
        <f t="shared" si="0"/>
        <v>0.13622458191049597</v>
      </c>
      <c r="I15" s="80">
        <f t="shared" si="0"/>
        <v>0.13622458191049597</v>
      </c>
      <c r="J15" s="80">
        <f t="shared" si="0"/>
        <v>0.13622458191049597</v>
      </c>
      <c r="K15" s="80">
        <f t="shared" si="0"/>
        <v>0.13622458191049597</v>
      </c>
      <c r="L15" s="80">
        <f t="shared" si="0"/>
        <v>4.479078838184529E-2</v>
      </c>
      <c r="M15" s="80">
        <f t="shared" si="0"/>
        <v>4.877359677536823E-2</v>
      </c>
      <c r="N15" s="80">
        <f t="shared" si="0"/>
        <v>5.1297842303864118E-2</v>
      </c>
      <c r="O15" s="80">
        <f t="shared" si="0"/>
        <v>5.7037008098899111E-2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0.25900000000000001</v>
      </c>
      <c r="D2" s="81">
        <v>0.25900000000000001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0.11800000000000001</v>
      </c>
      <c r="D3" s="81">
        <v>0.184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7.0000000000000007E-2</v>
      </c>
      <c r="D4" s="81">
        <v>7.0000000000000007E-2</v>
      </c>
      <c r="E4" s="81">
        <v>0.32899999999999996</v>
      </c>
      <c r="F4" s="81">
        <v>0.32500000000000001</v>
      </c>
      <c r="G4" s="81">
        <v>0</v>
      </c>
    </row>
    <row r="5" spans="1:7" x14ac:dyDescent="0.25">
      <c r="B5" s="43" t="s">
        <v>169</v>
      </c>
      <c r="C5" s="80">
        <f>1-SUM(C2:C4)</f>
        <v>0.55299999999999994</v>
      </c>
      <c r="D5" s="80">
        <f>1-SUM(D2:D4)</f>
        <v>0.48699999999999999</v>
      </c>
      <c r="E5" s="80">
        <f>1-SUM(E2:E4)</f>
        <v>0.67100000000000004</v>
      </c>
      <c r="F5" s="80">
        <f>1-SUM(F2:F4)</f>
        <v>0.67500000000000004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0.19877</v>
      </c>
      <c r="D2" s="143">
        <v>0.19347</v>
      </c>
      <c r="E2" s="143">
        <v>0.18902000000000002</v>
      </c>
      <c r="F2" s="143">
        <v>0.18468000000000001</v>
      </c>
      <c r="G2" s="143">
        <v>0.18042999999999998</v>
      </c>
      <c r="H2" s="143">
        <v>0.17627999999999999</v>
      </c>
      <c r="I2" s="143">
        <v>0.17222000000000001</v>
      </c>
      <c r="J2" s="143">
        <v>0.16824999999999998</v>
      </c>
      <c r="K2" s="143">
        <v>0.16438</v>
      </c>
      <c r="L2" s="143">
        <v>0.16061</v>
      </c>
      <c r="M2" s="143">
        <v>0.15694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1.704E-2</v>
      </c>
      <c r="D4" s="143">
        <v>1.6719999999999999E-2</v>
      </c>
      <c r="E4" s="143">
        <v>1.6279999999999999E-2</v>
      </c>
      <c r="F4" s="143">
        <v>1.5869999999999999E-2</v>
      </c>
      <c r="G4" s="143">
        <v>1.546E-2</v>
      </c>
      <c r="H4" s="143">
        <v>1.508E-2</v>
      </c>
      <c r="I4" s="143">
        <v>1.47E-2</v>
      </c>
      <c r="J4" s="143">
        <v>1.435E-2</v>
      </c>
      <c r="K4" s="143">
        <v>1.3999999999999999E-2</v>
      </c>
      <c r="L4" s="143">
        <v>1.367E-2</v>
      </c>
      <c r="M4" s="143">
        <v>1.3349999999999999E-2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0.170571809943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0.26400000000000001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8.6803482653199995E-2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0.25900000000000001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0.32500000000000001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16.123000000000001</v>
      </c>
      <c r="D13" s="142">
        <v>15.707000000000001</v>
      </c>
      <c r="E13" s="142">
        <v>15.337</v>
      </c>
      <c r="F13" s="142">
        <v>14.955</v>
      </c>
      <c r="G13" s="142">
        <v>14.587</v>
      </c>
      <c r="H13" s="142">
        <v>14.24</v>
      </c>
      <c r="I13" s="142">
        <v>13.907999999999999</v>
      </c>
      <c r="J13" s="142">
        <v>13.61</v>
      </c>
      <c r="K13" s="142">
        <v>13.286</v>
      </c>
      <c r="L13" s="142">
        <v>13.010999999999999</v>
      </c>
      <c r="M13" s="142">
        <v>12.733000000000001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0.64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69.98595024529601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40.148121577173832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601.85268684878201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1.7802885192076112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1.7475872916557247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1.7475872916557247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1.7475872916557247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1.7475872916557247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13.280421020969742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13.280421020969742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0.98718682086509035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13.818442191631251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30.960439902477543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23.058410127642674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4.4469886479598264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18.844293755198365</v>
      </c>
      <c r="E24" s="86" t="s">
        <v>202</v>
      </c>
    </row>
    <row r="25" spans="1:5" ht="15.75" customHeight="1" x14ac:dyDescent="0.25">
      <c r="A25" s="52" t="s">
        <v>87</v>
      </c>
      <c r="B25" s="85">
        <v>6.9999999999999993E-3</v>
      </c>
      <c r="C25" s="85">
        <v>0.95</v>
      </c>
      <c r="D25" s="149">
        <v>18.779674265644452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5.8225267519645829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9.1311202998451524</v>
      </c>
      <c r="E27" s="86" t="s">
        <v>202</v>
      </c>
    </row>
    <row r="28" spans="1:5" ht="15.75" customHeight="1" x14ac:dyDescent="0.25">
      <c r="A28" s="52" t="s">
        <v>84</v>
      </c>
      <c r="B28" s="85">
        <v>0.27300000000000002</v>
      </c>
      <c r="C28" s="85">
        <v>0.95</v>
      </c>
      <c r="D28" s="149">
        <v>1.0447158306287978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140.93703453269754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286.93374628919582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286.93374628919582</v>
      </c>
      <c r="E31" s="86" t="s">
        <v>202</v>
      </c>
    </row>
    <row r="32" spans="1:5" ht="15.75" customHeight="1" x14ac:dyDescent="0.25">
      <c r="A32" s="52" t="s">
        <v>28</v>
      </c>
      <c r="B32" s="85">
        <v>0.23749999999999999</v>
      </c>
      <c r="C32" s="85">
        <v>0.95</v>
      </c>
      <c r="D32" s="149">
        <v>2.1472282909576075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0.84699999999999998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0.86900000000000011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0.85299999999999998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2.1684794738595694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2.1683504970720469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2020-07-16T02:34:00Z</dcterms:modified>
</cp:coreProperties>
</file>