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F05FD77-39A9-4F7B-A824-719D7CB17D13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I37" i="2" s="1"/>
  <c r="G38" i="2"/>
  <c r="H38" i="2"/>
  <c r="I38" i="2"/>
  <c r="G39" i="2"/>
  <c r="H39" i="2"/>
  <c r="I39" i="2" s="1"/>
  <c r="G40" i="2"/>
  <c r="H40" i="2"/>
  <c r="I40" i="2" s="1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4" i="2" l="1"/>
  <c r="I5" i="2"/>
  <c r="I19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<sst xmlns="http://schemas.openxmlformats.org/spreadsheetml/2006/main" count="1120" uniqueCount="273">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</sst>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4124045</v>
      </c>
    </row>
    <row r="8" spans="1:3" ht="15" customHeight="1" x14ac:dyDescent="0.25">
      <c r="B8" s="7" t="s">
        <v>106</v>
      </c>
      <c r="C8" s="70">
        <v>0.13300000000000001</v>
      </c>
    </row>
    <row r="9" spans="1:3" ht="15" customHeight="1" x14ac:dyDescent="0.25">
      <c r="B9" s="9" t="s">
        <v>107</v>
      </c>
      <c r="C9" s="71">
        <v>0.98</v>
      </c>
    </row>
    <row r="10" spans="1:3" ht="15" customHeight="1" x14ac:dyDescent="0.25">
      <c r="B10" s="9" t="s">
        <v>105</v>
      </c>
      <c r="C10" s="71">
        <v>0.56591400146484405</v>
      </c>
    </row>
    <row r="11" spans="1:3" ht="15" customHeight="1" x14ac:dyDescent="0.25">
      <c r="B11" s="7" t="s">
        <v>108</v>
      </c>
      <c r="C11" s="70">
        <v>0.873</v>
      </c>
    </row>
    <row r="12" spans="1:3" ht="15" customHeight="1" x14ac:dyDescent="0.25">
      <c r="B12" s="7" t="s">
        <v>109</v>
      </c>
      <c r="C12" s="70">
        <v>0.55899999999999994</v>
      </c>
    </row>
    <row r="13" spans="1:3" ht="15" customHeight="1" x14ac:dyDescent="0.25">
      <c r="B13" s="7" t="s">
        <v>110</v>
      </c>
      <c r="C13" s="70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8.5699999999999998E-2</v>
      </c>
    </row>
    <row r="24" spans="1:3" ht="15" customHeight="1" x14ac:dyDescent="0.25">
      <c r="B24" s="20" t="s">
        <v>102</v>
      </c>
      <c r="C24" s="71">
        <v>0.43590000000000001</v>
      </c>
    </row>
    <row r="25" spans="1:3" ht="15" customHeight="1" x14ac:dyDescent="0.25">
      <c r="B25" s="20" t="s">
        <v>103</v>
      </c>
      <c r="C25" s="71">
        <v>0.3957</v>
      </c>
    </row>
    <row r="26" spans="1:3" ht="15" customHeight="1" x14ac:dyDescent="0.25">
      <c r="B26" s="20" t="s">
        <v>104</v>
      </c>
      <c r="C26" s="71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0.23800000000000002</v>
      </c>
    </row>
    <row r="30" spans="1:3" ht="14.25" customHeight="1" x14ac:dyDescent="0.25">
      <c r="B30" s="30" t="s">
        <v>76</v>
      </c>
      <c r="C30" s="73">
        <v>2.8999999999999998E-2</v>
      </c>
    </row>
    <row r="31" spans="1:3" ht="14.25" customHeight="1" x14ac:dyDescent="0.25">
      <c r="B31" s="30" t="s">
        <v>77</v>
      </c>
      <c r="C31" s="73">
        <v>9.4E-2</v>
      </c>
    </row>
    <row r="32" spans="1:3" ht="14.25" customHeight="1" x14ac:dyDescent="0.25">
      <c r="B32" s="30" t="s">
        <v>78</v>
      </c>
      <c r="C32" s="73">
        <v>0.63900000000000001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24.2</v>
      </c>
    </row>
    <row r="38" spans="1:5" ht="15" customHeight="1" x14ac:dyDescent="0.25">
      <c r="B38" s="16" t="s">
        <v>91</v>
      </c>
      <c r="C38" s="75">
        <v>35.700000000000003</v>
      </c>
      <c r="D38" s="17"/>
      <c r="E38" s="18"/>
    </row>
    <row r="39" spans="1:5" ht="15" customHeight="1" x14ac:dyDescent="0.25">
      <c r="B39" s="16" t="s">
        <v>90</v>
      </c>
      <c r="C39" s="75">
        <v>49.3</v>
      </c>
      <c r="D39" s="17"/>
      <c r="E39" s="17"/>
    </row>
    <row r="40" spans="1:5" ht="15" customHeight="1" x14ac:dyDescent="0.25">
      <c r="B40" s="16" t="s">
        <v>171</v>
      </c>
      <c r="C40" s="75">
        <v>3.19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2.3300000000000001E-2</v>
      </c>
      <c r="D45" s="17"/>
    </row>
    <row r="46" spans="1:5" ht="15.75" customHeight="1" x14ac:dyDescent="0.25">
      <c r="B46" s="16" t="s">
        <v>11</v>
      </c>
      <c r="C46" s="71">
        <v>0.1216</v>
      </c>
      <c r="D46" s="17"/>
    </row>
    <row r="47" spans="1:5" ht="15.75" customHeight="1" x14ac:dyDescent="0.25">
      <c r="B47" s="16" t="s">
        <v>12</v>
      </c>
      <c r="C47" s="71">
        <v>0.21909999999999999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2.9167824469400001</v>
      </c>
      <c r="D51" s="17"/>
    </row>
    <row r="52" spans="1:4" ht="15" customHeight="1" x14ac:dyDescent="0.25">
      <c r="B52" s="16" t="s">
        <v>125</v>
      </c>
      <c r="C52" s="76">
        <v>2.6646979002700002</v>
      </c>
    </row>
    <row r="53" spans="1:4" ht="15.75" customHeight="1" x14ac:dyDescent="0.25">
      <c r="B53" s="16" t="s">
        <v>126</v>
      </c>
      <c r="C53" s="76">
        <v>2.6646979002700002</v>
      </c>
    </row>
    <row r="54" spans="1:4" ht="15.75" customHeight="1" x14ac:dyDescent="0.25">
      <c r="B54" s="16" t="s">
        <v>127</v>
      </c>
      <c r="C54" s="76">
        <v>2.0686461944199999</v>
      </c>
    </row>
    <row r="55" spans="1:4" ht="15.75" customHeight="1" x14ac:dyDescent="0.25">
      <c r="B55" s="16" t="s">
        <v>128</v>
      </c>
      <c r="C55" s="76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0.36958770729498003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0.1388173956</v>
      </c>
      <c r="C3" s="26">
        <f>frac_mam_1_5months * 2.6</f>
        <v>0.1388173956</v>
      </c>
      <c r="D3" s="26">
        <f>frac_mam_6_11months * 2.6</f>
        <v>0.21459344139999997</v>
      </c>
      <c r="E3" s="26">
        <f>frac_mam_12_23months * 2.6</f>
        <v>0.14594065720000002</v>
      </c>
      <c r="F3" s="26">
        <f>frac_mam_24_59months * 2.6</f>
        <v>6.4065368813333329E-2</v>
      </c>
    </row>
    <row r="4" spans="1:6" ht="15.75" customHeight="1" x14ac:dyDescent="0.25">
      <c r="A4" s="3" t="s">
        <v>66</v>
      </c>
      <c r="B4" s="26">
        <f>frac_sam_1month * 2.6</f>
        <v>4.1470720199999998E-2</v>
      </c>
      <c r="C4" s="26">
        <f>frac_sam_1_5months * 2.6</f>
        <v>4.1470720199999998E-2</v>
      </c>
      <c r="D4" s="26">
        <f>frac_sam_6_11months * 2.6</f>
        <v>4.9821644599999999E-2</v>
      </c>
      <c r="E4" s="26">
        <f>frac_sam_12_23months * 2.6</f>
        <v>2.7858147200000006E-2</v>
      </c>
      <c r="F4" s="26">
        <f>frac_sam_24_59months * 2.6</f>
        <v>5.8734204533333334E-3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0.13300000000000001</v>
      </c>
      <c r="E2" s="91">
        <f>food_insecure</f>
        <v>0.13300000000000001</v>
      </c>
      <c r="F2" s="91">
        <f>food_insecure</f>
        <v>0.13300000000000001</v>
      </c>
      <c r="G2" s="91">
        <f>food_insecure</f>
        <v>0.13300000000000001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0.13300000000000001</v>
      </c>
      <c r="F5" s="91">
        <f>food_insecure</f>
        <v>0.13300000000000001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2.9167824469400001</v>
      </c>
      <c r="D7" s="91">
        <f>diarrhoea_1_5mo</f>
        <v>2.6646979002700002</v>
      </c>
      <c r="E7" s="91">
        <f>diarrhoea_6_11mo</f>
        <v>2.6646979002700002</v>
      </c>
      <c r="F7" s="91">
        <f>diarrhoea_12_23mo</f>
        <v>2.0686461944199999</v>
      </c>
      <c r="G7" s="91">
        <f>diarrhoea_24_59mo</f>
        <v>2.0686461944199999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0.13300000000000001</v>
      </c>
      <c r="F8" s="91">
        <f>food_insecure</f>
        <v>0.13300000000000001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2.9167824469400001</v>
      </c>
      <c r="D12" s="91">
        <f>diarrhoea_1_5mo</f>
        <v>2.6646979002700002</v>
      </c>
      <c r="E12" s="91">
        <f>diarrhoea_6_11mo</f>
        <v>2.6646979002700002</v>
      </c>
      <c r="F12" s="91">
        <f>diarrhoea_12_23mo</f>
        <v>2.0686461944199999</v>
      </c>
      <c r="G12" s="91">
        <f>diarrhoea_24_59mo</f>
        <v>2.0686461944199999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0.13300000000000001</v>
      </c>
      <c r="I15" s="91">
        <f>food_insecure</f>
        <v>0.13300000000000001</v>
      </c>
      <c r="J15" s="91">
        <f>food_insecure</f>
        <v>0.13300000000000001</v>
      </c>
      <c r="K15" s="91">
        <f>food_insecure</f>
        <v>0.13300000000000001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0.873</v>
      </c>
      <c r="I18" s="91">
        <f>frac_PW_health_facility</f>
        <v>0.873</v>
      </c>
      <c r="J18" s="91">
        <f>frac_PW_health_facility</f>
        <v>0.873</v>
      </c>
      <c r="K18" s="91">
        <f>frac_PW_health_facility</f>
        <v>0.873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0.98</v>
      </c>
      <c r="I19" s="91">
        <f>frac_malaria_risk</f>
        <v>0.98</v>
      </c>
      <c r="J19" s="91">
        <f>frac_malaria_risk</f>
        <v>0.98</v>
      </c>
      <c r="K19" s="91">
        <f>frac_malaria_risk</f>
        <v>0.98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0.53799999999999992</v>
      </c>
      <c r="M24" s="91">
        <f>famplan_unmet_need</f>
        <v>0.53799999999999992</v>
      </c>
      <c r="N24" s="91">
        <f>famplan_unmet_need</f>
        <v>0.53799999999999992</v>
      </c>
      <c r="O24" s="91">
        <f>famplan_unmet_need</f>
        <v>0.53799999999999992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0.2248261612213133</v>
      </c>
      <c r="M25" s="91">
        <f>(1-food_insecure)*(0.49)+food_insecure*(0.7)</f>
        <v>0.51793</v>
      </c>
      <c r="N25" s="91">
        <f>(1-food_insecure)*(0.49)+food_insecure*(0.7)</f>
        <v>0.51793</v>
      </c>
      <c r="O25" s="91">
        <f>(1-food_insecure)*(0.49)+food_insecure*(0.7)</f>
        <v>0.51793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9.6354069094848546E-2</v>
      </c>
      <c r="M26" s="91">
        <f>(1-food_insecure)*(0.21)+food_insecure*(0.3)</f>
        <v>0.22196999999999997</v>
      </c>
      <c r="N26" s="91">
        <f>(1-food_insecure)*(0.21)+food_insecure*(0.3)</f>
        <v>0.22196999999999997</v>
      </c>
      <c r="O26" s="91">
        <f>(1-food_insecure)*(0.21)+food_insecure*(0.3)</f>
        <v>0.22196999999999997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0.11290576821899406</v>
      </c>
      <c r="M27" s="91">
        <f>(1-food_insecure)*(0.3)</f>
        <v>0.2601</v>
      </c>
      <c r="N27" s="91">
        <f>(1-food_insecure)*(0.3)</f>
        <v>0.2601</v>
      </c>
      <c r="O27" s="91">
        <f>(1-food_insecure)*(0.3)</f>
        <v>0.2601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0.56591400146484405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0.98</v>
      </c>
      <c r="D34" s="91">
        <f t="shared" si="3"/>
        <v>0.98</v>
      </c>
      <c r="E34" s="91">
        <f t="shared" si="3"/>
        <v>0.98</v>
      </c>
      <c r="F34" s="91">
        <f t="shared" si="3"/>
        <v>0.98</v>
      </c>
      <c r="G34" s="91">
        <f t="shared" si="3"/>
        <v>0.98</v>
      </c>
      <c r="H34" s="91">
        <f t="shared" si="3"/>
        <v>0.98</v>
      </c>
      <c r="I34" s="91">
        <f t="shared" si="3"/>
        <v>0.98</v>
      </c>
      <c r="J34" s="91">
        <f t="shared" si="3"/>
        <v>0.98</v>
      </c>
      <c r="K34" s="91">
        <f t="shared" si="3"/>
        <v>0.98</v>
      </c>
      <c r="L34" s="91">
        <f t="shared" si="3"/>
        <v>0.98</v>
      </c>
      <c r="M34" s="91">
        <f t="shared" si="3"/>
        <v>0.98</v>
      </c>
      <c r="N34" s="91">
        <f t="shared" si="3"/>
        <v>0.98</v>
      </c>
      <c r="O34" s="91">
        <f t="shared" si="3"/>
        <v>0.98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891624.07400000002</v>
      </c>
      <c r="C2" s="78">
        <v>1514000</v>
      </c>
      <c r="D2" s="78">
        <v>2613000</v>
      </c>
      <c r="E2" s="78">
        <v>2112000</v>
      </c>
      <c r="F2" s="78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1048659.8357426219</v>
      </c>
      <c r="I2" s="22">
        <f>G2-H2</f>
        <v>6734340.1642573783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897509.74320000003</v>
      </c>
      <c r="C3" s="78">
        <v>1545000</v>
      </c>
      <c r="D3" s="78">
        <v>2660000</v>
      </c>
      <c r="E3" s="78">
        <v>2149000</v>
      </c>
      <c r="F3" s="78">
        <v>1597000</v>
      </c>
      <c r="G3" s="22">
        <f t="shared" si="0"/>
        <v>7951000</v>
      </c>
      <c r="H3" s="22">
        <f t="shared" si="1"/>
        <v>1055582.1083421248</v>
      </c>
      <c r="I3" s="22">
        <f t="shared" ref="I3:I15" si="3">G3-H3</f>
        <v>6895417.8916578749</v>
      </c>
    </row>
    <row r="4" spans="1:9" ht="15.75" customHeight="1" x14ac:dyDescent="0.25">
      <c r="A4" s="7">
        <f t="shared" si="2"/>
        <v>2022</v>
      </c>
      <c r="B4" s="77">
        <v>902990.84679999994</v>
      </c>
      <c r="C4" s="78">
        <v>1579000</v>
      </c>
      <c r="D4" s="78">
        <v>2705000</v>
      </c>
      <c r="E4" s="78">
        <v>2183000</v>
      </c>
      <c r="F4" s="78">
        <v>1651000</v>
      </c>
      <c r="G4" s="22">
        <f t="shared" si="0"/>
        <v>8118000</v>
      </c>
      <c r="H4" s="22">
        <f t="shared" si="1"/>
        <v>1062028.5619187746</v>
      </c>
      <c r="I4" s="22">
        <f t="shared" si="3"/>
        <v>7055971.4380812254</v>
      </c>
    </row>
    <row r="5" spans="1:9" ht="15.75" customHeight="1" x14ac:dyDescent="0.25">
      <c r="A5" s="7">
        <f t="shared" si="2"/>
        <v>2023</v>
      </c>
      <c r="B5" s="77">
        <v>908034.73600000003</v>
      </c>
      <c r="C5" s="78">
        <v>1617000</v>
      </c>
      <c r="D5" s="78">
        <v>2749000</v>
      </c>
      <c r="E5" s="78">
        <v>2216000</v>
      </c>
      <c r="F5" s="78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7">
        <f t="shared" si="2"/>
        <v>2024</v>
      </c>
      <c r="B6" s="77">
        <v>912665.16720000003</v>
      </c>
      <c r="C6" s="78">
        <v>1658000</v>
      </c>
      <c r="D6" s="78">
        <v>2797000</v>
      </c>
      <c r="E6" s="78">
        <v>2251000</v>
      </c>
      <c r="F6" s="78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7">
        <f t="shared" si="2"/>
        <v>2025</v>
      </c>
      <c r="B7" s="77">
        <v>916850.3</v>
      </c>
      <c r="C7" s="78">
        <v>1700000</v>
      </c>
      <c r="D7" s="78">
        <v>2847000</v>
      </c>
      <c r="E7" s="78">
        <v>2289000</v>
      </c>
      <c r="F7" s="78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7">
        <f t="shared" si="2"/>
        <v>2026</v>
      </c>
      <c r="B8" s="77">
        <v>924333.13800000004</v>
      </c>
      <c r="C8" s="78">
        <v>1742000</v>
      </c>
      <c r="D8" s="78">
        <v>2900000</v>
      </c>
      <c r="E8" s="78">
        <v>2330000</v>
      </c>
      <c r="F8" s="78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7">
        <f t="shared" si="2"/>
        <v>2027</v>
      </c>
      <c r="B9" s="77">
        <v>931532.62399999995</v>
      </c>
      <c r="C9" s="78">
        <v>1785000</v>
      </c>
      <c r="D9" s="78">
        <v>2955000</v>
      </c>
      <c r="E9" s="78">
        <v>2374000</v>
      </c>
      <c r="F9" s="78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7">
        <f t="shared" si="2"/>
        <v>2028</v>
      </c>
      <c r="B10" s="77">
        <v>938419.10400000005</v>
      </c>
      <c r="C10" s="78">
        <v>1829000</v>
      </c>
      <c r="D10" s="78">
        <v>3012000</v>
      </c>
      <c r="E10" s="78">
        <v>2421000</v>
      </c>
      <c r="F10" s="78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7">
        <f t="shared" si="2"/>
        <v>2029</v>
      </c>
      <c r="B11" s="77">
        <v>945041.52599999995</v>
      </c>
      <c r="C11" s="78">
        <v>1868000</v>
      </c>
      <c r="D11" s="78">
        <v>3075000</v>
      </c>
      <c r="E11" s="78">
        <v>2469000</v>
      </c>
      <c r="F11" s="78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7">
        <f t="shared" si="2"/>
        <v>2030</v>
      </c>
      <c r="B12" s="77">
        <v>951369.94</v>
      </c>
      <c r="C12" s="78">
        <v>1901000</v>
      </c>
      <c r="D12" s="78">
        <v>3144000</v>
      </c>
      <c r="E12" s="78">
        <v>2514000</v>
      </c>
      <c r="F12" s="78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7" t="str">
        <f t="shared" si="2"/>
        <v/>
      </c>
      <c r="B13" s="77">
        <v>1487000</v>
      </c>
      <c r="C13" s="78">
        <v>2567000</v>
      </c>
      <c r="D13" s="78">
        <v>2074000</v>
      </c>
      <c r="E13" s="78">
        <v>1493000</v>
      </c>
      <c r="F13" s="78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5.7458047249999991E-2</v>
      </c>
    </row>
    <row r="4" spans="1:8" ht="15.75" customHeight="1" x14ac:dyDescent="0.25">
      <c r="B4" s="24" t="s">
        <v>7</v>
      </c>
      <c r="C4" s="79">
        <v>0.30585281619201343</v>
      </c>
    </row>
    <row r="5" spans="1:8" ht="15.75" customHeight="1" x14ac:dyDescent="0.25">
      <c r="B5" s="24" t="s">
        <v>8</v>
      </c>
      <c r="C5" s="79">
        <v>8.2517813992626157E-2</v>
      </c>
    </row>
    <row r="6" spans="1:8" ht="15.75" customHeight="1" x14ac:dyDescent="0.25">
      <c r="B6" s="24" t="s">
        <v>10</v>
      </c>
      <c r="C6" s="79">
        <v>0.14624106039985282</v>
      </c>
    </row>
    <row r="7" spans="1:8" ht="15.75" customHeight="1" x14ac:dyDescent="0.25">
      <c r="B7" s="24" t="s">
        <v>13</v>
      </c>
      <c r="C7" s="79">
        <v>7.5572159207858119E-2</v>
      </c>
    </row>
    <row r="8" spans="1:8" ht="15.75" customHeight="1" x14ac:dyDescent="0.25">
      <c r="B8" s="24" t="s">
        <v>14</v>
      </c>
      <c r="C8" s="79">
        <v>1.1131286593422152E-2</v>
      </c>
    </row>
    <row r="9" spans="1:8" ht="15.75" customHeight="1" x14ac:dyDescent="0.25">
      <c r="B9" s="24" t="s">
        <v>27</v>
      </c>
      <c r="C9" s="79">
        <v>7.7402681871085927E-2</v>
      </c>
    </row>
    <row r="10" spans="1:8" ht="15.75" customHeight="1" x14ac:dyDescent="0.25">
      <c r="B10" s="24" t="s">
        <v>15</v>
      </c>
      <c r="C10" s="79">
        <v>0.24382413449314155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0.169643766512525</v>
      </c>
      <c r="D14" s="79">
        <v>0.169643766512525</v>
      </c>
      <c r="E14" s="79">
        <v>0.118958083369833</v>
      </c>
      <c r="F14" s="79">
        <v>0.118958083369833</v>
      </c>
    </row>
    <row r="15" spans="1:8" ht="15.75" customHeight="1" x14ac:dyDescent="0.25">
      <c r="B15" s="24" t="s">
        <v>16</v>
      </c>
      <c r="C15" s="79">
        <v>0.14222259254780001</v>
      </c>
      <c r="D15" s="79">
        <v>0.14222259254780001</v>
      </c>
      <c r="E15" s="79">
        <v>8.7914705160732118E-2</v>
      </c>
      <c r="F15" s="79">
        <v>8.7914705160732118E-2</v>
      </c>
    </row>
    <row r="16" spans="1:8" ht="15.75" customHeight="1" x14ac:dyDescent="0.25">
      <c r="B16" s="24" t="s">
        <v>17</v>
      </c>
      <c r="C16" s="79">
        <v>4.91769721918996E-2</v>
      </c>
      <c r="D16" s="79">
        <v>4.91769721918996E-2</v>
      </c>
      <c r="E16" s="79">
        <v>4.1153941029620202E-2</v>
      </c>
      <c r="F16" s="79">
        <v>4.1153941029620202E-2</v>
      </c>
    </row>
    <row r="17" spans="1:8" ht="15.75" customHeight="1" x14ac:dyDescent="0.25">
      <c r="B17" s="24" t="s">
        <v>18</v>
      </c>
      <c r="C17" s="79">
        <v>4.1615824795455001E-3</v>
      </c>
      <c r="D17" s="79">
        <v>4.1615824795455001E-3</v>
      </c>
      <c r="E17" s="79">
        <v>1.0178930296020501E-2</v>
      </c>
      <c r="F17" s="79">
        <v>1.0178930296020501E-2</v>
      </c>
    </row>
    <row r="18" spans="1:8" ht="15.75" customHeight="1" x14ac:dyDescent="0.25">
      <c r="B18" s="24" t="s">
        <v>19</v>
      </c>
      <c r="C18" s="79">
        <v>0.19552689071384799</v>
      </c>
      <c r="D18" s="79">
        <v>0.19552689071384799</v>
      </c>
      <c r="E18" s="79">
        <v>0.30639096576858499</v>
      </c>
      <c r="F18" s="79">
        <v>0.30639096576858499</v>
      </c>
    </row>
    <row r="19" spans="1:8" ht="15.75" customHeight="1" x14ac:dyDescent="0.25">
      <c r="B19" s="24" t="s">
        <v>20</v>
      </c>
      <c r="C19" s="79">
        <v>1.7104167655179699E-2</v>
      </c>
      <c r="D19" s="79">
        <v>1.7104167655179699E-2</v>
      </c>
      <c r="E19" s="79">
        <v>1.7584413261307299E-2</v>
      </c>
      <c r="F19" s="79">
        <v>1.7584413261307299E-2</v>
      </c>
    </row>
    <row r="20" spans="1:8" ht="15.75" customHeight="1" x14ac:dyDescent="0.25">
      <c r="B20" s="24" t="s">
        <v>21</v>
      </c>
      <c r="C20" s="79">
        <v>4.79580863418268E-2</v>
      </c>
      <c r="D20" s="79">
        <v>4.79580863418268E-2</v>
      </c>
      <c r="E20" s="79">
        <v>1.6616298723822798E-2</v>
      </c>
      <c r="F20" s="79">
        <v>1.6616298723822798E-2</v>
      </c>
    </row>
    <row r="21" spans="1:8" ht="15.75" customHeight="1" x14ac:dyDescent="0.25">
      <c r="B21" s="24" t="s">
        <v>22</v>
      </c>
      <c r="C21" s="79">
        <v>3.7652925047179202E-2</v>
      </c>
      <c r="D21" s="79">
        <v>3.7652925047179202E-2</v>
      </c>
      <c r="E21" s="79">
        <v>8.86876154003092E-2</v>
      </c>
      <c r="F21" s="79">
        <v>8.86876154003092E-2</v>
      </c>
    </row>
    <row r="22" spans="1:8" ht="15.75" customHeight="1" x14ac:dyDescent="0.25">
      <c r="B22" s="24" t="s">
        <v>23</v>
      </c>
      <c r="C22" s="79">
        <v>0.33655301651019609</v>
      </c>
      <c r="D22" s="79">
        <v>0.33655301651019609</v>
      </c>
      <c r="E22" s="79">
        <v>0.31251504698976995</v>
      </c>
      <c r="F22" s="79">
        <v>0.31251504698976995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6.6600000000000006E-2</v>
      </c>
    </row>
    <row r="27" spans="1:8" ht="15.75" customHeight="1" x14ac:dyDescent="0.25">
      <c r="B27" s="24" t="s">
        <v>39</v>
      </c>
      <c r="C27" s="79">
        <v>5.0000000000000001E-3</v>
      </c>
    </row>
    <row r="28" spans="1:8" ht="15.75" customHeight="1" x14ac:dyDescent="0.25">
      <c r="B28" s="24" t="s">
        <v>40</v>
      </c>
      <c r="C28" s="79">
        <v>0.1246</v>
      </c>
    </row>
    <row r="29" spans="1:8" ht="15.75" customHeight="1" x14ac:dyDescent="0.25">
      <c r="B29" s="24" t="s">
        <v>41</v>
      </c>
      <c r="C29" s="79">
        <v>0.1232</v>
      </c>
    </row>
    <row r="30" spans="1:8" ht="15.75" customHeight="1" x14ac:dyDescent="0.25">
      <c r="B30" s="24" t="s">
        <v>42</v>
      </c>
      <c r="C30" s="79">
        <v>8.539999999999999E-2</v>
      </c>
    </row>
    <row r="31" spans="1:8" ht="15.75" customHeight="1" x14ac:dyDescent="0.25">
      <c r="B31" s="24" t="s">
        <v>43</v>
      </c>
      <c r="C31" s="79">
        <v>0.1371</v>
      </c>
    </row>
    <row r="32" spans="1:8" ht="15.75" customHeight="1" x14ac:dyDescent="0.25">
      <c r="B32" s="24" t="s">
        <v>44</v>
      </c>
      <c r="C32" s="79">
        <v>1.3899999999999999E-2</v>
      </c>
    </row>
    <row r="33" spans="2:3" ht="15.75" customHeight="1" x14ac:dyDescent="0.25">
      <c r="B33" s="24" t="s">
        <v>45</v>
      </c>
      <c r="C33" s="79">
        <v>0.16289999999999999</v>
      </c>
    </row>
    <row r="34" spans="2:3" ht="15.75" customHeight="1" x14ac:dyDescent="0.25">
      <c r="B34" s="24" t="s">
        <v>46</v>
      </c>
      <c r="C34" s="79">
        <v>0.28130000000447031</v>
      </c>
    </row>
    <row r="35" spans="2:3" ht="15.75" customHeight="1" x14ac:dyDescent="0.25">
      <c r="B35" s="32" t="s">
        <v>129</v>
      </c>
      <c r="C35" s="74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0.75294641313043476</v>
      </c>
      <c r="D2" s="80">
        <v>0.75294641313043476</v>
      </c>
      <c r="E2" s="80">
        <v>0.68165614858759527</v>
      </c>
      <c r="F2" s="80">
        <v>0.53399307062726187</v>
      </c>
      <c r="G2" s="80">
        <v>0.45481394833333338</v>
      </c>
    </row>
    <row r="3" spans="1:15" ht="15.75" customHeight="1" x14ac:dyDescent="0.25">
      <c r="A3" s="5"/>
      <c r="B3" s="11" t="s">
        <v>118</v>
      </c>
      <c r="C3" s="80">
        <v>0.16455120286956523</v>
      </c>
      <c r="D3" s="80">
        <v>0.16455120286956523</v>
      </c>
      <c r="E3" s="80">
        <v>0.23419472941240477</v>
      </c>
      <c r="F3" s="80">
        <v>0.29344665937273823</v>
      </c>
      <c r="G3" s="80">
        <v>0.31487119500000005</v>
      </c>
    </row>
    <row r="4" spans="1:15" ht="15.75" customHeight="1" x14ac:dyDescent="0.25">
      <c r="A4" s="5"/>
      <c r="B4" s="11" t="s">
        <v>116</v>
      </c>
      <c r="C4" s="81">
        <v>4.8470150600000005E-2</v>
      </c>
      <c r="D4" s="81">
        <v>4.8470150600000005E-2</v>
      </c>
      <c r="E4" s="81">
        <v>6.9782198731707309E-2</v>
      </c>
      <c r="F4" s="81">
        <v>0.1218072494117647</v>
      </c>
      <c r="G4" s="81">
        <v>0.17298757793304223</v>
      </c>
    </row>
    <row r="5" spans="1:15" ht="15.75" customHeight="1" x14ac:dyDescent="0.25">
      <c r="A5" s="5"/>
      <c r="B5" s="11" t="s">
        <v>119</v>
      </c>
      <c r="C5" s="81">
        <v>3.4032233400000007E-2</v>
      </c>
      <c r="D5" s="81">
        <v>3.4032233400000007E-2</v>
      </c>
      <c r="E5" s="81">
        <v>1.436692326829268E-2</v>
      </c>
      <c r="F5" s="81">
        <v>5.0753020588235297E-2</v>
      </c>
      <c r="G5" s="81">
        <v>5.7327278733624462E-2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0.75972115673469387</v>
      </c>
      <c r="D8" s="80">
        <v>0.75972115673469387</v>
      </c>
      <c r="E8" s="80">
        <v>0.66195936375696762</v>
      </c>
      <c r="F8" s="80">
        <v>0.69037433131263382</v>
      </c>
      <c r="G8" s="80">
        <v>0.81908456462589918</v>
      </c>
    </row>
    <row r="9" spans="1:15" ht="15.75" customHeight="1" x14ac:dyDescent="0.25">
      <c r="B9" s="7" t="s">
        <v>121</v>
      </c>
      <c r="C9" s="80">
        <v>0.17093726026530615</v>
      </c>
      <c r="D9" s="80">
        <v>0.17093726026530615</v>
      </c>
      <c r="E9" s="80">
        <v>0.2363425262430324</v>
      </c>
      <c r="F9" s="80">
        <v>0.24277997468736617</v>
      </c>
      <c r="G9" s="80">
        <v>0.15401590104076737</v>
      </c>
    </row>
    <row r="10" spans="1:15" ht="15.75" customHeight="1" x14ac:dyDescent="0.25">
      <c r="B10" s="7" t="s">
        <v>122</v>
      </c>
      <c r="C10" s="81">
        <v>5.3391305999999999E-2</v>
      </c>
      <c r="D10" s="81">
        <v>5.3391305999999999E-2</v>
      </c>
      <c r="E10" s="81">
        <v>8.2535938999999989E-2</v>
      </c>
      <c r="F10" s="81">
        <v>5.6131022000000003E-2</v>
      </c>
      <c r="G10" s="81">
        <v>2.4640526466666667E-2</v>
      </c>
    </row>
    <row r="11" spans="1:15" ht="15.75" customHeight="1" x14ac:dyDescent="0.25">
      <c r="B11" s="7" t="s">
        <v>123</v>
      </c>
      <c r="C11" s="81">
        <v>1.5950276999999999E-2</v>
      </c>
      <c r="D11" s="81">
        <v>1.5950276999999999E-2</v>
      </c>
      <c r="E11" s="81">
        <v>1.9162170999999999E-2</v>
      </c>
      <c r="F11" s="81">
        <v>1.0714672000000001E-2</v>
      </c>
      <c r="G11" s="81">
        <v>2.2590078666666668E-3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0.76397983049999996</v>
      </c>
      <c r="D14" s="82">
        <v>0.75075595181599997</v>
      </c>
      <c r="E14" s="82">
        <v>0.75075595181599997</v>
      </c>
      <c r="F14" s="82">
        <v>0.65965136567799998</v>
      </c>
      <c r="G14" s="82">
        <v>0.65965136567799998</v>
      </c>
      <c r="H14" s="83">
        <v>0.54299999999999993</v>
      </c>
      <c r="I14" s="83">
        <v>0.54299999999999993</v>
      </c>
      <c r="J14" s="83">
        <v>0.54299999999999993</v>
      </c>
      <c r="K14" s="83">
        <v>0.54299999999999993</v>
      </c>
      <c r="L14" s="83">
        <v>0.67748888373900007</v>
      </c>
      <c r="M14" s="83">
        <v>0.54279303029799997</v>
      </c>
      <c r="N14" s="83">
        <v>0.49511542663749997</v>
      </c>
      <c r="O14" s="83">
        <v>0.47738279227150004</v>
      </c>
    </row>
    <row r="15" spans="1:15" ht="15.75" customHeight="1" x14ac:dyDescent="0.25">
      <c r="B15" s="16" t="s">
        <v>68</v>
      </c>
      <c r="C15" s="80">
        <f>iron_deficiency_anaemia*C14</f>
        <v>0.28235755397410245</v>
      </c>
      <c r="D15" s="80">
        <f t="shared" ref="D15:O15" si="0">iron_deficiency_anaemia*D14</f>
        <v>0.27747017096973592</v>
      </c>
      <c r="E15" s="80">
        <f t="shared" si="0"/>
        <v>0.27747017096973592</v>
      </c>
      <c r="F15" s="80">
        <f t="shared" si="0"/>
        <v>0.24379903585493448</v>
      </c>
      <c r="G15" s="80">
        <f t="shared" si="0"/>
        <v>0.24379903585493448</v>
      </c>
      <c r="H15" s="80">
        <f t="shared" si="0"/>
        <v>0.20068612506117414</v>
      </c>
      <c r="I15" s="80">
        <f t="shared" si="0"/>
        <v>0.20068612506117414</v>
      </c>
      <c r="J15" s="80">
        <f t="shared" si="0"/>
        <v>0.20068612506117414</v>
      </c>
      <c r="K15" s="80">
        <f t="shared" si="0"/>
        <v>0.20068612506117414</v>
      </c>
      <c r="L15" s="80">
        <f t="shared" si="0"/>
        <v>0.2503915632589323</v>
      </c>
      <c r="M15" s="80">
        <f t="shared" si="0"/>
        <v>0.20060963160353243</v>
      </c>
      <c r="N15" s="80">
        <f t="shared" si="0"/>
        <v>0.18298857537732949</v>
      </c>
      <c r="O15" s="80">
        <f t="shared" si="0"/>
        <v>0.17643481169769942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0.78400000000000003</v>
      </c>
      <c r="D2" s="81">
        <v>0.5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</v>
      </c>
      <c r="D3" s="81">
        <v>0.223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8.6999999999999994E-2</v>
      </c>
      <c r="D4" s="81">
        <v>0.26899999999999996</v>
      </c>
      <c r="E4" s="81">
        <v>0.99</v>
      </c>
      <c r="F4" s="81">
        <v>0.75900000000000001</v>
      </c>
      <c r="G4" s="81">
        <v>0</v>
      </c>
    </row>
    <row r="5" spans="1:7" x14ac:dyDescent="0.25">
      <c r="B5" s="43" t="s">
        <v>169</v>
      </c>
      <c r="C5" s="80">
        <f>1-SUM(C2:C4)</f>
        <v>-1.0000000000001119E-3</v>
      </c>
      <c r="D5" s="80">
        <f>1-SUM(D2:D4)</f>
        <v>8.0000000000000071E-3</v>
      </c>
      <c r="E5" s="80">
        <f>1-SUM(E2:E4)</f>
        <v>1.0000000000000009E-2</v>
      </c>
      <c r="F5" s="80">
        <f>1-SUM(F2:F4)</f>
        <v>0.24099999999999999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0.17401</v>
      </c>
      <c r="D2" s="143">
        <v>0.16686000000000001</v>
      </c>
      <c r="E2" s="143">
        <v>0.16011</v>
      </c>
      <c r="F2" s="143">
        <v>0.15362000000000001</v>
      </c>
      <c r="G2" s="143">
        <v>0.14739000000000002</v>
      </c>
      <c r="H2" s="143">
        <v>0.14141000000000001</v>
      </c>
      <c r="I2" s="143">
        <v>0.13568</v>
      </c>
      <c r="J2" s="143">
        <v>0.13021000000000002</v>
      </c>
      <c r="K2" s="143">
        <v>0.12499</v>
      </c>
      <c r="L2" s="143">
        <v>0.12000999999999999</v>
      </c>
      <c r="M2" s="143">
        <v>0.11526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6.2210000000000001E-2</v>
      </c>
      <c r="D4" s="143">
        <v>6.0690000000000001E-2</v>
      </c>
      <c r="E4" s="143">
        <v>5.9109999999999996E-2</v>
      </c>
      <c r="F4" s="143">
        <v>5.7569999999999996E-2</v>
      </c>
      <c r="G4" s="143">
        <v>5.6100000000000004E-2</v>
      </c>
      <c r="H4" s="143">
        <v>5.4669999999999996E-2</v>
      </c>
      <c r="I4" s="143">
        <v>5.33E-2</v>
      </c>
      <c r="J4" s="143">
        <v>5.1980000000000005E-2</v>
      </c>
      <c r="K4" s="143">
        <v>5.0709999999999998E-2</v>
      </c>
      <c r="L4" s="143">
        <v>4.947E-2</v>
      </c>
      <c r="M4" s="143">
        <v>4.8259999999999997E-2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0.54299999999999993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0.67748888373900007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0.75900000000000001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49.113999999999997</v>
      </c>
      <c r="D13" s="142">
        <v>47.203000000000003</v>
      </c>
      <c r="E13" s="142">
        <v>45.401000000000003</v>
      </c>
      <c r="F13" s="142">
        <v>43.680999999999997</v>
      </c>
      <c r="G13" s="142">
        <v>42.072000000000003</v>
      </c>
      <c r="H13" s="142">
        <v>40.555999999999997</v>
      </c>
      <c r="I13" s="142">
        <v>39.115000000000002</v>
      </c>
      <c r="J13" s="142">
        <v>37.738</v>
      </c>
      <c r="K13" s="142">
        <v>36.415999999999997</v>
      </c>
      <c r="L13" s="142">
        <v>35.156999999999996</v>
      </c>
      <c r="M13" s="142">
        <v>33.959000000000003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3.19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41.250418745167224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42.596134754200222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151.34610343274488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0.49482675252861508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1.1733361962107891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1.1733361962107891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1.1733361962107891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1.1733361962107891</v>
      </c>
      <c r="E13" s="86" t="s">
        <v>202</v>
      </c>
    </row>
    <row r="14" spans="1:5" ht="15.75" customHeight="1" x14ac:dyDescent="0.25">
      <c r="A14" s="11" t="s">
        <v>187</v>
      </c>
      <c r="B14" s="85">
        <v>0.59399999999999997</v>
      </c>
      <c r="C14" s="85">
        <v>0.95</v>
      </c>
      <c r="D14" s="149">
        <v>13.613846654220817</v>
      </c>
      <c r="E14" s="86" t="s">
        <v>202</v>
      </c>
    </row>
    <row r="15" spans="1:5" ht="15.75" customHeight="1" x14ac:dyDescent="0.25">
      <c r="A15" s="11" t="s">
        <v>209</v>
      </c>
      <c r="B15" s="85">
        <v>0.59399999999999997</v>
      </c>
      <c r="C15" s="85">
        <v>0.95</v>
      </c>
      <c r="D15" s="149">
        <v>13.613846654220817</v>
      </c>
      <c r="E15" s="86" t="s">
        <v>202</v>
      </c>
    </row>
    <row r="16" spans="1:5" ht="15.75" customHeight="1" x14ac:dyDescent="0.25">
      <c r="A16" s="52" t="s">
        <v>57</v>
      </c>
      <c r="B16" s="85">
        <v>0.78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0.35308348420754665</v>
      </c>
      <c r="E17" s="86" t="s">
        <v>202</v>
      </c>
    </row>
    <row r="18" spans="1:5" ht="16.05" customHeight="1" x14ac:dyDescent="0.25">
      <c r="A18" s="52" t="s">
        <v>173</v>
      </c>
      <c r="B18" s="85">
        <v>0.28100000000000003</v>
      </c>
      <c r="C18" s="85">
        <v>0.95</v>
      </c>
      <c r="D18" s="149">
        <v>3.5682446626093935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4.104467765934162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23.27165885855867</v>
      </c>
      <c r="E22" s="86" t="s">
        <v>202</v>
      </c>
    </row>
    <row r="23" spans="1:5" ht="15.75" customHeight="1" x14ac:dyDescent="0.25">
      <c r="A23" s="52" t="s">
        <v>34</v>
      </c>
      <c r="B23" s="85">
        <v>0.73</v>
      </c>
      <c r="C23" s="85">
        <v>0.95</v>
      </c>
      <c r="D23" s="149">
        <v>4.5073761426825563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19.612160242111926</v>
      </c>
      <c r="E24" s="86" t="s">
        <v>202</v>
      </c>
    </row>
    <row r="25" spans="1:5" ht="15.75" customHeight="1" x14ac:dyDescent="0.25">
      <c r="A25" s="52" t="s">
        <v>87</v>
      </c>
      <c r="B25" s="85">
        <v>0.66299999999999992</v>
      </c>
      <c r="C25" s="85">
        <v>0.95</v>
      </c>
      <c r="D25" s="149">
        <v>19.613000253105376</v>
      </c>
      <c r="E25" s="86" t="s">
        <v>202</v>
      </c>
    </row>
    <row r="26" spans="1:5" ht="15.75" customHeight="1" x14ac:dyDescent="0.25">
      <c r="A26" s="52" t="s">
        <v>137</v>
      </c>
      <c r="B26" s="85">
        <v>0.59399999999999997</v>
      </c>
      <c r="C26" s="85">
        <v>0.95</v>
      </c>
      <c r="D26" s="149">
        <v>4.6792476246096184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4.7588179413974023</v>
      </c>
      <c r="E27" s="86" t="s">
        <v>202</v>
      </c>
    </row>
    <row r="28" spans="1:5" ht="15.75" customHeight="1" x14ac:dyDescent="0.25">
      <c r="A28" s="52" t="s">
        <v>84</v>
      </c>
      <c r="B28" s="85">
        <v>0.48599999999999999</v>
      </c>
      <c r="C28" s="85">
        <v>0.95</v>
      </c>
      <c r="D28" s="149">
        <v>0.68206940883907508</v>
      </c>
      <c r="E28" s="86" t="s">
        <v>202</v>
      </c>
    </row>
    <row r="29" spans="1:5" ht="15.75" customHeight="1" x14ac:dyDescent="0.25">
      <c r="A29" s="52" t="s">
        <v>58</v>
      </c>
      <c r="B29" s="85">
        <v>0.28100000000000003</v>
      </c>
      <c r="C29" s="85">
        <v>0.95</v>
      </c>
      <c r="D29" s="149">
        <v>75.352499155981278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173.6982053584731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173.6982053584731</v>
      </c>
      <c r="E31" s="86" t="s">
        <v>202</v>
      </c>
    </row>
    <row r="32" spans="1:5" ht="15.75" customHeight="1" x14ac:dyDescent="0.25">
      <c r="A32" s="52" t="s">
        <v>28</v>
      </c>
      <c r="B32" s="85">
        <v>0.33</v>
      </c>
      <c r="C32" s="85">
        <v>0.95</v>
      </c>
      <c r="D32" s="149">
        <v>0.71468953462406237</v>
      </c>
      <c r="E32" s="86" t="s">
        <v>202</v>
      </c>
    </row>
    <row r="33" spans="1:6" ht="15.75" customHeight="1" x14ac:dyDescent="0.25">
      <c r="A33" s="52" t="s">
        <v>83</v>
      </c>
      <c r="B33" s="85">
        <v>0.39500000000000002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0.14899999999999999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0.88700000000000001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0.18899999999999997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7.400000000000001E-2</v>
      </c>
      <c r="C38" s="85">
        <v>0.95</v>
      </c>
      <c r="D38" s="149">
        <v>1.8942218923259941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0.73747416447091041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2020-07-16T02:34:23Z</dcterms:modified>
</cp:coreProperties>
</file>