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CB5938E-2001-4EA6-95E4-92F307F12BEA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A29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<sst xmlns="http://schemas.openxmlformats.org/spreadsheetml/2006/main" count="1120" uniqueCount="273">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</sst>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1239617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0.65108238220214798</v>
      </c>
    </row>
    <row r="11" spans="1:3" ht="15" customHeight="1" x14ac:dyDescent="0.25">
      <c r="B11" s="7" t="s">
        <v>108</v>
      </c>
      <c r="C11" s="70">
        <v>0.94499999999999995</v>
      </c>
    </row>
    <row r="12" spans="1:3" ht="15" customHeight="1" x14ac:dyDescent="0.25">
      <c r="B12" s="7" t="s">
        <v>109</v>
      </c>
      <c r="C12" s="70">
        <v>0.77200000000000002</v>
      </c>
    </row>
    <row r="13" spans="1:3" ht="15" customHeight="1" x14ac:dyDescent="0.25">
      <c r="B13" s="7" t="s">
        <v>110</v>
      </c>
      <c r="C13" s="70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3.9300000000000002E-2</v>
      </c>
    </row>
    <row r="24" spans="1:3" ht="15" customHeight="1" x14ac:dyDescent="0.25">
      <c r="B24" s="20" t="s">
        <v>102</v>
      </c>
      <c r="C24" s="71">
        <v>0.49590000000000001</v>
      </c>
    </row>
    <row r="25" spans="1:3" ht="15" customHeight="1" x14ac:dyDescent="0.25">
      <c r="B25" s="20" t="s">
        <v>103</v>
      </c>
      <c r="C25" s="71">
        <v>0.42019999999999996</v>
      </c>
    </row>
    <row r="26" spans="1:3" ht="15" customHeight="1" x14ac:dyDescent="0.25">
      <c r="B26" s="20" t="s">
        <v>104</v>
      </c>
      <c r="C26" s="71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10.1</v>
      </c>
    </row>
    <row r="38" spans="1:5" ht="15" customHeight="1" x14ac:dyDescent="0.25">
      <c r="B38" s="16" t="s">
        <v>91</v>
      </c>
      <c r="C38" s="75">
        <v>14.6</v>
      </c>
      <c r="D38" s="17"/>
      <c r="E38" s="18"/>
    </row>
    <row r="39" spans="1:5" ht="15" customHeight="1" x14ac:dyDescent="0.25">
      <c r="B39" s="16" t="s">
        <v>90</v>
      </c>
      <c r="C39" s="75">
        <v>17</v>
      </c>
      <c r="D39" s="17"/>
      <c r="E39" s="17"/>
    </row>
    <row r="40" spans="1:5" ht="15" customHeight="1" x14ac:dyDescent="0.25">
      <c r="B40" s="16" t="s">
        <v>171</v>
      </c>
      <c r="C40" s="75">
        <v>0.57999999999999996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3.2099999999999997E-2</v>
      </c>
      <c r="D45" s="17"/>
    </row>
    <row r="46" spans="1:5" ht="15.75" customHeight="1" x14ac:dyDescent="0.25">
      <c r="B46" s="16" t="s">
        <v>11</v>
      </c>
      <c r="C46" s="71">
        <v>0.1118</v>
      </c>
      <c r="D46" s="17"/>
    </row>
    <row r="47" spans="1:5" ht="15.75" customHeight="1" x14ac:dyDescent="0.25">
      <c r="B47" s="16" t="s">
        <v>12</v>
      </c>
      <c r="C47" s="71">
        <v>0.1565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2.1517424982999924</v>
      </c>
      <c r="D51" s="17"/>
    </row>
    <row r="52" spans="1:4" ht="15" customHeight="1" x14ac:dyDescent="0.25">
      <c r="B52" s="16" t="s">
        <v>125</v>
      </c>
      <c r="C52" s="76">
        <v>2.2692125920199997</v>
      </c>
    </row>
    <row r="53" spans="1:4" ht="15.75" customHeight="1" x14ac:dyDescent="0.25">
      <c r="B53" s="16" t="s">
        <v>126</v>
      </c>
      <c r="C53" s="76">
        <v>2.2692125920199997</v>
      </c>
    </row>
    <row r="54" spans="1:4" ht="15.75" customHeight="1" x14ac:dyDescent="0.25">
      <c r="B54" s="16" t="s">
        <v>127</v>
      </c>
      <c r="C54" s="76">
        <v>1.7366032237800002</v>
      </c>
    </row>
    <row r="55" spans="1:4" ht="15.75" customHeight="1" x14ac:dyDescent="0.25">
      <c r="B55" s="16" t="s">
        <v>128</v>
      </c>
      <c r="C55" s="76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0.53391604454077679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6.7333123000000009E-2</v>
      </c>
      <c r="C3" s="26">
        <f>frac_mam_1_5months * 2.6</f>
        <v>6.7333123000000009E-2</v>
      </c>
      <c r="D3" s="26">
        <f>frac_mam_6_11months * 2.6</f>
        <v>3.3413632980000003E-2</v>
      </c>
      <c r="E3" s="26">
        <f>frac_mam_12_23months * 2.6</f>
        <v>2.800977608E-2</v>
      </c>
      <c r="F3" s="26">
        <f>frac_mam_24_59months * 2.6</f>
        <v>4.9885788506666674E-2</v>
      </c>
    </row>
    <row r="4" spans="1:6" ht="15.75" customHeight="1" x14ac:dyDescent="0.25">
      <c r="A4" s="3" t="s">
        <v>66</v>
      </c>
      <c r="B4" s="26">
        <f>frac_sam_1month * 2.6</f>
        <v>5.8623419400000001E-2</v>
      </c>
      <c r="C4" s="26">
        <f>frac_sam_1_5months * 2.6</f>
        <v>5.8623419400000001E-2</v>
      </c>
      <c r="D4" s="26">
        <f>frac_sam_6_11months * 2.6</f>
        <v>2.4081740020000002E-2</v>
      </c>
      <c r="E4" s="26">
        <f>frac_sam_12_23months * 2.6</f>
        <v>1.548681992E-2</v>
      </c>
      <c r="F4" s="26">
        <f>frac_sam_24_59months * 2.6</f>
        <v>1.0754448293333333E-2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2.1517424982999924</v>
      </c>
      <c r="D7" s="91">
        <f>diarrhoea_1_5mo</f>
        <v>2.2692125920199997</v>
      </c>
      <c r="E7" s="91">
        <f>diarrhoea_6_11mo</f>
        <v>2.2692125920199997</v>
      </c>
      <c r="F7" s="91">
        <f>diarrhoea_12_23mo</f>
        <v>1.7366032237800002</v>
      </c>
      <c r="G7" s="91">
        <f>diarrhoea_24_59mo</f>
        <v>1.7366032237800002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2.1517424982999924</v>
      </c>
      <c r="D12" s="91">
        <f>diarrhoea_1_5mo</f>
        <v>2.2692125920199997</v>
      </c>
      <c r="E12" s="91">
        <f>diarrhoea_6_11mo</f>
        <v>2.2692125920199997</v>
      </c>
      <c r="F12" s="91">
        <f>diarrhoea_12_23mo</f>
        <v>1.7366032237800002</v>
      </c>
      <c r="G12" s="91">
        <f>diarrhoea_24_59mo</f>
        <v>1.7366032237800002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0.94499999999999995</v>
      </c>
      <c r="I18" s="91">
        <f>frac_PW_health_facility</f>
        <v>0.94499999999999995</v>
      </c>
      <c r="J18" s="91">
        <f>frac_PW_health_facility</f>
        <v>0.94499999999999995</v>
      </c>
      <c r="K18" s="91">
        <f>frac_PW_health_facility</f>
        <v>0.94499999999999995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0.42</v>
      </c>
      <c r="M24" s="91">
        <f>famplan_unmet_need</f>
        <v>0.42</v>
      </c>
      <c r="N24" s="91">
        <f>famplan_unmet_need</f>
        <v>0.42</v>
      </c>
      <c r="O24" s="91">
        <f>famplan_unmet_need</f>
        <v>0.42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0.17133599621963522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7.3429712665557964E-2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0.10415190891265882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0.65108238220214798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247690.758</v>
      </c>
      <c r="C2" s="78">
        <v>492000</v>
      </c>
      <c r="D2" s="78">
        <v>868000</v>
      </c>
      <c r="E2" s="78">
        <v>719000</v>
      </c>
      <c r="F2" s="78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287723.11338014674</v>
      </c>
      <c r="I2" s="22">
        <f>G2-H2</f>
        <v>2336276.8866198533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245958.62400000004</v>
      </c>
      <c r="C3" s="78">
        <v>496000</v>
      </c>
      <c r="D3" s="78">
        <v>874000</v>
      </c>
      <c r="E3" s="78">
        <v>727000</v>
      </c>
      <c r="F3" s="78">
        <v>557000</v>
      </c>
      <c r="G3" s="22">
        <f t="shared" si="0"/>
        <v>2654000</v>
      </c>
      <c r="H3" s="22">
        <f t="shared" si="1"/>
        <v>285711.02786151145</v>
      </c>
      <c r="I3" s="22">
        <f t="shared" ref="I3:I15" si="3">G3-H3</f>
        <v>2368288.9721384887</v>
      </c>
    </row>
    <row r="4" spans="1:9" ht="15.75" customHeight="1" x14ac:dyDescent="0.25">
      <c r="A4" s="7">
        <f t="shared" si="2"/>
        <v>2022</v>
      </c>
      <c r="B4" s="77">
        <v>243522.78200000004</v>
      </c>
      <c r="C4" s="78">
        <v>499000</v>
      </c>
      <c r="D4" s="78">
        <v>877000</v>
      </c>
      <c r="E4" s="78">
        <v>731000</v>
      </c>
      <c r="F4" s="78">
        <v>568000</v>
      </c>
      <c r="G4" s="22">
        <f t="shared" si="0"/>
        <v>2675000</v>
      </c>
      <c r="H4" s="22">
        <f t="shared" si="1"/>
        <v>282881.49942209292</v>
      </c>
      <c r="I4" s="22">
        <f t="shared" si="3"/>
        <v>2392118.5005779071</v>
      </c>
    </row>
    <row r="5" spans="1:9" ht="15.75" customHeight="1" x14ac:dyDescent="0.25">
      <c r="A5" s="7">
        <f t="shared" si="2"/>
        <v>2023</v>
      </c>
      <c r="B5" s="77">
        <v>240646.43440000003</v>
      </c>
      <c r="C5" s="78">
        <v>502000</v>
      </c>
      <c r="D5" s="78">
        <v>878000</v>
      </c>
      <c r="E5" s="78">
        <v>733000</v>
      </c>
      <c r="F5" s="78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7">
        <f t="shared" si="2"/>
        <v>2024</v>
      </c>
      <c r="B6" s="77">
        <v>237620.72520000004</v>
      </c>
      <c r="C6" s="78">
        <v>504000</v>
      </c>
      <c r="D6" s="78">
        <v>879000</v>
      </c>
      <c r="E6" s="78">
        <v>734000</v>
      </c>
      <c r="F6" s="78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7">
        <f t="shared" si="2"/>
        <v>2025</v>
      </c>
      <c r="B7" s="77">
        <v>234671.97999999998</v>
      </c>
      <c r="C7" s="78">
        <v>507000</v>
      </c>
      <c r="D7" s="78">
        <v>882000</v>
      </c>
      <c r="E7" s="78">
        <v>737000</v>
      </c>
      <c r="F7" s="78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7">
        <f t="shared" si="2"/>
        <v>2026</v>
      </c>
      <c r="B8" s="77">
        <v>232946.60399999999</v>
      </c>
      <c r="C8" s="78">
        <v>511000</v>
      </c>
      <c r="D8" s="78">
        <v>887000</v>
      </c>
      <c r="E8" s="78">
        <v>741000</v>
      </c>
      <c r="F8" s="78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7">
        <f t="shared" si="2"/>
        <v>2027</v>
      </c>
      <c r="B9" s="77">
        <v>231424.416</v>
      </c>
      <c r="C9" s="78">
        <v>515000</v>
      </c>
      <c r="D9" s="78">
        <v>892000</v>
      </c>
      <c r="E9" s="78">
        <v>746000</v>
      </c>
      <c r="F9" s="78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7">
        <f t="shared" si="2"/>
        <v>2028</v>
      </c>
      <c r="B10" s="77">
        <v>230051.25</v>
      </c>
      <c r="C10" s="78">
        <v>520000</v>
      </c>
      <c r="D10" s="78">
        <v>899000</v>
      </c>
      <c r="E10" s="78">
        <v>752000</v>
      </c>
      <c r="F10" s="78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7">
        <f t="shared" si="2"/>
        <v>2029</v>
      </c>
      <c r="B11" s="77">
        <v>228775.58799999999</v>
      </c>
      <c r="C11" s="78">
        <v>523000</v>
      </c>
      <c r="D11" s="78">
        <v>909000</v>
      </c>
      <c r="E11" s="78">
        <v>759000</v>
      </c>
      <c r="F11" s="78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7">
        <f t="shared" si="2"/>
        <v>2030</v>
      </c>
      <c r="B12" s="77">
        <v>227589.486</v>
      </c>
      <c r="C12" s="78">
        <v>525000</v>
      </c>
      <c r="D12" s="78">
        <v>919000</v>
      </c>
      <c r="E12" s="78">
        <v>766000</v>
      </c>
      <c r="F12" s="78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7" t="str">
        <f t="shared" si="2"/>
        <v/>
      </c>
      <c r="B13" s="77">
        <v>488000</v>
      </c>
      <c r="C13" s="78">
        <v>858000</v>
      </c>
      <c r="D13" s="78">
        <v>709000</v>
      </c>
      <c r="E13" s="78">
        <v>533000</v>
      </c>
      <c r="F13" s="78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3.2363937500000002E-3</v>
      </c>
    </row>
    <row r="4" spans="1:8" ht="15.75" customHeight="1" x14ac:dyDescent="0.25">
      <c r="B4" s="24" t="s">
        <v>7</v>
      </c>
      <c r="C4" s="79">
        <v>0.14750715864673128</v>
      </c>
    </row>
    <row r="5" spans="1:8" ht="15.75" customHeight="1" x14ac:dyDescent="0.25">
      <c r="B5" s="24" t="s">
        <v>8</v>
      </c>
      <c r="C5" s="79">
        <v>6.13743375573228E-2</v>
      </c>
    </row>
    <row r="6" spans="1:8" ht="15.75" customHeight="1" x14ac:dyDescent="0.25">
      <c r="B6" s="24" t="s">
        <v>10</v>
      </c>
      <c r="C6" s="79">
        <v>8.1032483059158833E-2</v>
      </c>
    </row>
    <row r="7" spans="1:8" ht="15.75" customHeight="1" x14ac:dyDescent="0.25">
      <c r="B7" s="24" t="s">
        <v>13</v>
      </c>
      <c r="C7" s="79">
        <v>0.3192565959004055</v>
      </c>
    </row>
    <row r="8" spans="1:8" ht="15.75" customHeight="1" x14ac:dyDescent="0.25">
      <c r="B8" s="24" t="s">
        <v>14</v>
      </c>
      <c r="C8" s="79">
        <v>1.8512400483642656E-6</v>
      </c>
    </row>
    <row r="9" spans="1:8" ht="15.75" customHeight="1" x14ac:dyDescent="0.25">
      <c r="B9" s="24" t="s">
        <v>27</v>
      </c>
      <c r="C9" s="79">
        <v>0.288358767085514</v>
      </c>
    </row>
    <row r="10" spans="1:8" ht="15.75" customHeight="1" x14ac:dyDescent="0.25">
      <c r="B10" s="24" t="s">
        <v>15</v>
      </c>
      <c r="C10" s="79">
        <v>9.9232412760819177E-2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1.96922269428393E-2</v>
      </c>
      <c r="D14" s="79">
        <v>1.96922269428393E-2</v>
      </c>
      <c r="E14" s="79">
        <v>1.4495560529341801E-2</v>
      </c>
      <c r="F14" s="79">
        <v>1.4495560529341801E-2</v>
      </c>
    </row>
    <row r="15" spans="1:8" ht="15.75" customHeight="1" x14ac:dyDescent="0.25">
      <c r="B15" s="24" t="s">
        <v>16</v>
      </c>
      <c r="C15" s="79">
        <v>0.191745826937644</v>
      </c>
      <c r="D15" s="79">
        <v>0.191745826937644</v>
      </c>
      <c r="E15" s="79">
        <v>9.0016681815231619E-2</v>
      </c>
      <c r="F15" s="79">
        <v>9.0016681815231619E-2</v>
      </c>
    </row>
    <row r="16" spans="1:8" ht="15.75" customHeight="1" x14ac:dyDescent="0.25">
      <c r="B16" s="24" t="s">
        <v>17</v>
      </c>
      <c r="C16" s="79">
        <v>1.5741314953023E-2</v>
      </c>
      <c r="D16" s="79">
        <v>1.5741314953023E-2</v>
      </c>
      <c r="E16" s="79">
        <v>1.78263139256159E-2</v>
      </c>
      <c r="F16" s="79">
        <v>1.78263139256159E-2</v>
      </c>
    </row>
    <row r="17" spans="1:8" ht="15.75" customHeight="1" x14ac:dyDescent="0.25">
      <c r="B17" s="24" t="s">
        <v>18</v>
      </c>
      <c r="C17" s="79">
        <v>1.8179952703375802E-3</v>
      </c>
      <c r="D17" s="79">
        <v>1.8179952703375802E-3</v>
      </c>
      <c r="E17" s="79">
        <v>6.8072501388671902E-3</v>
      </c>
      <c r="F17" s="79">
        <v>6.8072501388671902E-3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1.1668184257183401E-2</v>
      </c>
      <c r="D19" s="79">
        <v>1.1668184257183401E-2</v>
      </c>
      <c r="E19" s="79">
        <v>1.8375057959700101E-2</v>
      </c>
      <c r="F19" s="79">
        <v>1.8375057959700101E-2</v>
      </c>
    </row>
    <row r="20" spans="1:8" ht="15.75" customHeight="1" x14ac:dyDescent="0.25">
      <c r="B20" s="24" t="s">
        <v>21</v>
      </c>
      <c r="C20" s="79">
        <v>1.23623359399725E-3</v>
      </c>
      <c r="D20" s="79">
        <v>1.23623359399725E-3</v>
      </c>
      <c r="E20" s="79">
        <v>9.5716997775844199E-3</v>
      </c>
      <c r="F20" s="79">
        <v>9.5716997775844199E-3</v>
      </c>
    </row>
    <row r="21" spans="1:8" ht="15.75" customHeight="1" x14ac:dyDescent="0.25">
      <c r="B21" s="24" t="s">
        <v>22</v>
      </c>
      <c r="C21" s="79">
        <v>7.9945029552718996E-2</v>
      </c>
      <c r="D21" s="79">
        <v>7.9945029552718996E-2</v>
      </c>
      <c r="E21" s="79">
        <v>0.34787100715546304</v>
      </c>
      <c r="F21" s="79">
        <v>0.34787100715546304</v>
      </c>
    </row>
    <row r="22" spans="1:8" ht="15.75" customHeight="1" x14ac:dyDescent="0.25">
      <c r="B22" s="24" t="s">
        <v>23</v>
      </c>
      <c r="C22" s="79">
        <v>0.67815318849225648</v>
      </c>
      <c r="D22" s="79">
        <v>0.67815318849225648</v>
      </c>
      <c r="E22" s="79">
        <v>0.49503642869819586</v>
      </c>
      <c r="F22" s="79">
        <v>0.49503642869819586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0.10920000000000001</v>
      </c>
    </row>
    <row r="27" spans="1:8" ht="15.75" customHeight="1" x14ac:dyDescent="0.25">
      <c r="B27" s="24" t="s">
        <v>39</v>
      </c>
      <c r="C27" s="79">
        <v>1.7600000000000001E-2</v>
      </c>
    </row>
    <row r="28" spans="1:8" ht="15.75" customHeight="1" x14ac:dyDescent="0.25">
      <c r="B28" s="24" t="s">
        <v>40</v>
      </c>
      <c r="C28" s="79">
        <v>3.5400000000000001E-2</v>
      </c>
    </row>
    <row r="29" spans="1:8" ht="15.75" customHeight="1" x14ac:dyDescent="0.25">
      <c r="B29" s="24" t="s">
        <v>41</v>
      </c>
      <c r="C29" s="79">
        <v>8.1900000000000001E-2</v>
      </c>
    </row>
    <row r="30" spans="1:8" ht="15.75" customHeight="1" x14ac:dyDescent="0.25">
      <c r="B30" s="24" t="s">
        <v>42</v>
      </c>
      <c r="C30" s="79">
        <v>6.7299999999999999E-2</v>
      </c>
    </row>
    <row r="31" spans="1:8" ht="15.75" customHeight="1" x14ac:dyDescent="0.25">
      <c r="B31" s="24" t="s">
        <v>43</v>
      </c>
      <c r="C31" s="79">
        <v>2.8900000000000002E-2</v>
      </c>
    </row>
    <row r="32" spans="1:8" ht="15.75" customHeight="1" x14ac:dyDescent="0.25">
      <c r="B32" s="24" t="s">
        <v>44</v>
      </c>
      <c r="C32" s="79">
        <v>0.2334</v>
      </c>
    </row>
    <row r="33" spans="2:3" ht="15.75" customHeight="1" x14ac:dyDescent="0.25">
      <c r="B33" s="24" t="s">
        <v>45</v>
      </c>
      <c r="C33" s="79">
        <v>0.1321</v>
      </c>
    </row>
    <row r="34" spans="2:3" ht="15.75" customHeight="1" x14ac:dyDescent="0.25">
      <c r="B34" s="24" t="s">
        <v>46</v>
      </c>
      <c r="C34" s="79">
        <v>0.29420000000000018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0.75232566692013125</v>
      </c>
      <c r="D2" s="80">
        <v>0.75232566692013125</v>
      </c>
      <c r="E2" s="80">
        <v>0.73070618170454549</v>
      </c>
      <c r="F2" s="80">
        <v>0.72644294937499998</v>
      </c>
      <c r="G2" s="80">
        <v>0.69123681969774919</v>
      </c>
    </row>
    <row r="3" spans="1:15" ht="15.75" customHeight="1" x14ac:dyDescent="0.25">
      <c r="A3" s="5"/>
      <c r="B3" s="11" t="s">
        <v>118</v>
      </c>
      <c r="C3" s="80">
        <v>0.15843679607986869</v>
      </c>
      <c r="D3" s="80">
        <v>0.15843679607986869</v>
      </c>
      <c r="E3" s="80">
        <v>0.18789587529545451</v>
      </c>
      <c r="F3" s="80">
        <v>0.16764068062500001</v>
      </c>
      <c r="G3" s="80">
        <v>0.24208293830225081</v>
      </c>
    </row>
    <row r="4" spans="1:15" ht="15.75" customHeight="1" x14ac:dyDescent="0.25">
      <c r="A4" s="5"/>
      <c r="B4" s="11" t="s">
        <v>116</v>
      </c>
      <c r="C4" s="81">
        <v>7.2826035942528747E-2</v>
      </c>
      <c r="D4" s="81">
        <v>7.2826035942528747E-2</v>
      </c>
      <c r="E4" s="81">
        <v>7.7169478428571428E-2</v>
      </c>
      <c r="F4" s="81">
        <v>8.3510984038461536E-2</v>
      </c>
      <c r="G4" s="81">
        <v>5.3546254939393939E-2</v>
      </c>
    </row>
    <row r="5" spans="1:15" ht="15.75" customHeight="1" x14ac:dyDescent="0.25">
      <c r="A5" s="5"/>
      <c r="B5" s="11" t="s">
        <v>119</v>
      </c>
      <c r="C5" s="81">
        <v>1.6411501057471266E-2</v>
      </c>
      <c r="D5" s="81">
        <v>1.6411501057471266E-2</v>
      </c>
      <c r="E5" s="81">
        <v>4.2284645714285715E-3</v>
      </c>
      <c r="F5" s="81">
        <v>2.2405385961538463E-2</v>
      </c>
      <c r="G5" s="81">
        <v>1.3133987060606063E-2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0.81433090325052626</v>
      </c>
      <c r="D8" s="80">
        <v>0.81433090325052626</v>
      </c>
      <c r="E8" s="80">
        <v>0.85938488684826886</v>
      </c>
      <c r="F8" s="80">
        <v>0.8941553892260693</v>
      </c>
      <c r="G8" s="80">
        <v>0.8896164996393443</v>
      </c>
    </row>
    <row r="9" spans="1:15" ht="15.75" customHeight="1" x14ac:dyDescent="0.25">
      <c r="B9" s="7" t="s">
        <v>121</v>
      </c>
      <c r="C9" s="80">
        <v>0.13722427274947366</v>
      </c>
      <c r="D9" s="80">
        <v>0.13722427274947366</v>
      </c>
      <c r="E9" s="80">
        <v>0.11850150815173119</v>
      </c>
      <c r="F9" s="80">
        <v>8.9115150773930757E-2</v>
      </c>
      <c r="G9" s="80">
        <v>8.7060332360655732E-2</v>
      </c>
    </row>
    <row r="10" spans="1:15" ht="15.75" customHeight="1" x14ac:dyDescent="0.25">
      <c r="B10" s="7" t="s">
        <v>122</v>
      </c>
      <c r="C10" s="81">
        <v>2.5897355E-2</v>
      </c>
      <c r="D10" s="81">
        <v>2.5897355E-2</v>
      </c>
      <c r="E10" s="81">
        <v>1.2851397300000001E-2</v>
      </c>
      <c r="F10" s="81">
        <v>1.07729908E-2</v>
      </c>
      <c r="G10" s="81">
        <v>1.9186841733333335E-2</v>
      </c>
    </row>
    <row r="11" spans="1:15" ht="15.75" customHeight="1" x14ac:dyDescent="0.25">
      <c r="B11" s="7" t="s">
        <v>123</v>
      </c>
      <c r="C11" s="81">
        <v>2.2547469000000001E-2</v>
      </c>
      <c r="D11" s="81">
        <v>2.2547469000000001E-2</v>
      </c>
      <c r="E11" s="81">
        <v>9.2622077000000004E-3</v>
      </c>
      <c r="F11" s="81">
        <v>5.9564691999999999E-3</v>
      </c>
      <c r="G11" s="81">
        <v>4.1363262666666662E-3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0.58996669749999997</v>
      </c>
      <c r="D14" s="82">
        <v>0.58808578352899998</v>
      </c>
      <c r="E14" s="82">
        <v>0.58808578352899998</v>
      </c>
      <c r="F14" s="82">
        <v>0.294560960915</v>
      </c>
      <c r="G14" s="82">
        <v>0.294560960915</v>
      </c>
      <c r="H14" s="83">
        <v>0.27500000000000002</v>
      </c>
      <c r="I14" s="83">
        <v>0.32577934272300474</v>
      </c>
      <c r="J14" s="83">
        <v>0.29856807511737093</v>
      </c>
      <c r="K14" s="83">
        <v>0.33182629107981221</v>
      </c>
      <c r="L14" s="83">
        <v>0.31032060511800003</v>
      </c>
      <c r="M14" s="83">
        <v>0.28918673102750003</v>
      </c>
      <c r="N14" s="83">
        <v>0.29339213152400001</v>
      </c>
      <c r="O14" s="83">
        <v>0.32256034060299998</v>
      </c>
    </row>
    <row r="15" spans="1:15" ht="15.75" customHeight="1" x14ac:dyDescent="0.25">
      <c r="B15" s="16" t="s">
        <v>68</v>
      </c>
      <c r="C15" s="80">
        <f>iron_deficiency_anaemia*C14</f>
        <v>0.314992685539985</v>
      </c>
      <c r="D15" s="80">
        <f t="shared" ref="D15:O15" si="0">iron_deficiency_anaemia*D14</f>
        <v>0.31398843539246718</v>
      </c>
      <c r="E15" s="80">
        <f t="shared" si="0"/>
        <v>0.31398843539246718</v>
      </c>
      <c r="F15" s="80">
        <f t="shared" si="0"/>
        <v>0.15727082312786717</v>
      </c>
      <c r="G15" s="80">
        <f t="shared" si="0"/>
        <v>0.15727082312786717</v>
      </c>
      <c r="H15" s="80">
        <f t="shared" si="0"/>
        <v>0.14682691224871364</v>
      </c>
      <c r="I15" s="80">
        <f t="shared" si="0"/>
        <v>0.17393881805976077</v>
      </c>
      <c r="J15" s="80">
        <f t="shared" si="0"/>
        <v>0.1594102856928202</v>
      </c>
      <c r="K15" s="80">
        <f t="shared" si="0"/>
        <v>0.17716738080796979</v>
      </c>
      <c r="L15" s="80">
        <f t="shared" si="0"/>
        <v>0.16568515002410292</v>
      </c>
      <c r="M15" s="80">
        <f t="shared" si="0"/>
        <v>0.15440143556388033</v>
      </c>
      <c r="N15" s="80">
        <f t="shared" si="0"/>
        <v>0.15664676636268143</v>
      </c>
      <c r="O15" s="80">
        <f t="shared" si="0"/>
        <v>0.17222014118047949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0.255</v>
      </c>
      <c r="D2" s="81">
        <v>0.255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0.128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0.17100000000000001</v>
      </c>
      <c r="D4" s="81">
        <v>0.17100000000000001</v>
      </c>
      <c r="E4" s="81">
        <v>0.42599999999999999</v>
      </c>
      <c r="F4" s="81">
        <v>0.44900000000000007</v>
      </c>
      <c r="G4" s="81">
        <v>0</v>
      </c>
    </row>
    <row r="5" spans="1:7" x14ac:dyDescent="0.25">
      <c r="B5" s="43" t="s">
        <v>169</v>
      </c>
      <c r="C5" s="80">
        <f>1-SUM(C2:C4)</f>
        <v>0.41499999999999992</v>
      </c>
      <c r="D5" s="80">
        <f>1-SUM(D2:D4)</f>
        <v>0.44599999999999995</v>
      </c>
      <c r="E5" s="80">
        <f>1-SUM(E2:E4)</f>
        <v>0.57400000000000007</v>
      </c>
      <c r="F5" s="80">
        <f>1-SUM(F2:F4)</f>
        <v>0.55099999999999993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9.0820000000000012E-2</v>
      </c>
      <c r="D2" s="143">
        <v>8.8840000000000002E-2</v>
      </c>
      <c r="E2" s="143">
        <v>8.6919999999999997E-2</v>
      </c>
      <c r="F2" s="143">
        <v>8.5050000000000014E-2</v>
      </c>
      <c r="G2" s="143">
        <v>8.3249999999999991E-2</v>
      </c>
      <c r="H2" s="143">
        <v>8.1489999999999993E-2</v>
      </c>
      <c r="I2" s="143">
        <v>7.9809999999999992E-2</v>
      </c>
      <c r="J2" s="143">
        <v>7.8179999999999999E-2</v>
      </c>
      <c r="K2" s="143">
        <v>7.6609999999999998E-2</v>
      </c>
      <c r="L2" s="143">
        <v>7.5079999999999994E-2</v>
      </c>
      <c r="M2" s="143">
        <v>7.3599999999999999E-2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2.0739999999999998E-2</v>
      </c>
      <c r="D4" s="143">
        <v>2.051E-2</v>
      </c>
      <c r="E4" s="143">
        <v>2.027E-2</v>
      </c>
      <c r="F4" s="143">
        <v>2.0039999999999999E-2</v>
      </c>
      <c r="G4" s="143">
        <v>1.9810000000000001E-2</v>
      </c>
      <c r="H4" s="143">
        <v>1.9599999999999999E-2</v>
      </c>
      <c r="I4" s="143">
        <v>1.9400000000000001E-2</v>
      </c>
      <c r="J4" s="143">
        <v>1.9199999999999998E-2</v>
      </c>
      <c r="K4" s="143">
        <v>1.9019999999999999E-2</v>
      </c>
      <c r="L4" s="143">
        <v>1.8839999999999999E-2</v>
      </c>
      <c r="M4" s="143">
        <v>1.866E-2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0.27500000000000002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0.31032060511800003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0.255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0.44900000000000007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13.436999999999999</v>
      </c>
      <c r="D13" s="142">
        <v>13.122999999999999</v>
      </c>
      <c r="E13" s="142">
        <v>12.82</v>
      </c>
      <c r="F13" s="142">
        <v>12.522</v>
      </c>
      <c r="G13" s="142">
        <v>12.241</v>
      </c>
      <c r="H13" s="142">
        <v>11.96</v>
      </c>
      <c r="I13" s="142">
        <v>11.69</v>
      </c>
      <c r="J13" s="142">
        <v>11.208</v>
      </c>
      <c r="K13" s="142">
        <v>10.919</v>
      </c>
      <c r="L13" s="142">
        <v>10.692</v>
      </c>
      <c r="M13" s="142">
        <v>10.462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0.57999999999999996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57.671699316737026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39.872112451281595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408.79375167203034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1.7882569301900479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1.471578165763491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1.471578165763491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1.471578165763491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1.471578165763491</v>
      </c>
      <c r="E13" s="86" t="s">
        <v>202</v>
      </c>
    </row>
    <row r="14" spans="1:5" ht="15.75" customHeight="1" x14ac:dyDescent="0.25">
      <c r="A14" s="11" t="s">
        <v>187</v>
      </c>
      <c r="B14" s="85">
        <v>0.61399999999999999</v>
      </c>
      <c r="C14" s="85">
        <v>0.95</v>
      </c>
      <c r="D14" s="149">
        <v>13.004411895077508</v>
      </c>
      <c r="E14" s="86" t="s">
        <v>202</v>
      </c>
    </row>
    <row r="15" spans="1:5" ht="15.75" customHeight="1" x14ac:dyDescent="0.25">
      <c r="A15" s="11" t="s">
        <v>209</v>
      </c>
      <c r="B15" s="85">
        <v>0.61399999999999999</v>
      </c>
      <c r="C15" s="85">
        <v>0.95</v>
      </c>
      <c r="D15" s="149">
        <v>13.004411895077508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0.71117769497285666</v>
      </c>
      <c r="E17" s="86" t="s">
        <v>202</v>
      </c>
    </row>
    <row r="18" spans="1:5" ht="16.05" customHeight="1" x14ac:dyDescent="0.25">
      <c r="A18" s="52" t="s">
        <v>173</v>
      </c>
      <c r="B18" s="85">
        <v>0.55100000000000005</v>
      </c>
      <c r="C18" s="85">
        <v>0.95</v>
      </c>
      <c r="D18" s="149">
        <v>9.4258488463818431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14.271976978833907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22.437389594385149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4.2744829442771808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18.562456349760495</v>
      </c>
      <c r="E24" s="86" t="s">
        <v>202</v>
      </c>
    </row>
    <row r="25" spans="1:5" ht="15.75" customHeight="1" x14ac:dyDescent="0.25">
      <c r="A25" s="52" t="s">
        <v>87</v>
      </c>
      <c r="B25" s="85">
        <v>0.66299999999999992</v>
      </c>
      <c r="C25" s="85">
        <v>0.95</v>
      </c>
      <c r="D25" s="149">
        <v>18.565002796184167</v>
      </c>
      <c r="E25" s="86" t="s">
        <v>202</v>
      </c>
    </row>
    <row r="26" spans="1:5" ht="15.75" customHeight="1" x14ac:dyDescent="0.25">
      <c r="A26" s="52" t="s">
        <v>137</v>
      </c>
      <c r="B26" s="85">
        <v>0.61399999999999999</v>
      </c>
      <c r="C26" s="85">
        <v>0.95</v>
      </c>
      <c r="D26" s="149">
        <v>5.201506218707058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7.2574250672647294</v>
      </c>
      <c r="E27" s="86" t="s">
        <v>202</v>
      </c>
    </row>
    <row r="28" spans="1:5" ht="15.75" customHeight="1" x14ac:dyDescent="0.25">
      <c r="A28" s="52" t="s">
        <v>84</v>
      </c>
      <c r="B28" s="85">
        <v>0.44400000000000001</v>
      </c>
      <c r="C28" s="85">
        <v>0.95</v>
      </c>
      <c r="D28" s="149">
        <v>0.87221015292713633</v>
      </c>
      <c r="E28" s="86" t="s">
        <v>202</v>
      </c>
    </row>
    <row r="29" spans="1:5" ht="15.75" customHeight="1" x14ac:dyDescent="0.25">
      <c r="A29" s="52" t="s">
        <v>58</v>
      </c>
      <c r="B29" s="85">
        <v>0.55100000000000005</v>
      </c>
      <c r="C29" s="85">
        <v>0.95</v>
      </c>
      <c r="D29" s="149">
        <v>112.83160604399121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221.46577990114287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221.46577990114287</v>
      </c>
      <c r="E31" s="86" t="s">
        <v>202</v>
      </c>
    </row>
    <row r="32" spans="1:5" ht="15.75" customHeight="1" x14ac:dyDescent="0.25">
      <c r="A32" s="52" t="s">
        <v>28</v>
      </c>
      <c r="B32" s="85">
        <v>0.245</v>
      </c>
      <c r="C32" s="85">
        <v>0.95</v>
      </c>
      <c r="D32" s="149">
        <v>1.5262120255615979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0.98599999999999999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0.96900000000000008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1.9959737961579078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1.5473299638145213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2020-07-16T02:34:51Z</dcterms:modified>
</cp:coreProperties>
</file>