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6A7A17FE-15D0-4D2F-9936-797FC412A63E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<sst xmlns="http://schemas.openxmlformats.org/spreadsheetml/2006/main" count="1120" uniqueCount="273">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</sst>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39146</v>
      </c>
    </row>
    <row r="8" spans="1:3" ht="15" customHeight="1" x14ac:dyDescent="0.25">
      <c r="B8" s="7" t="s">
        <v>106</v>
      </c>
      <c r="C8" s="70">
        <v>5.5899999999999998E-2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0.59512580869999998</v>
      </c>
    </row>
    <row r="11" spans="1:3" ht="15" customHeight="1" x14ac:dyDescent="0.25">
      <c r="B11" s="7" t="s">
        <v>108</v>
      </c>
      <c r="C11" s="70">
        <v>0.85099999999999998</v>
      </c>
    </row>
    <row r="12" spans="1:3" ht="15" customHeight="1" x14ac:dyDescent="0.25">
      <c r="B12" s="7" t="s">
        <v>109</v>
      </c>
      <c r="C12" s="70">
        <v>0.74099999999999999</v>
      </c>
    </row>
    <row r="13" spans="1:3" ht="15" customHeight="1" x14ac:dyDescent="0.25">
      <c r="B13" s="7" t="s">
        <v>110</v>
      </c>
      <c r="C13" s="70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4.9800000000000004E-2</v>
      </c>
    </row>
    <row r="24" spans="1:3" ht="15" customHeight="1" x14ac:dyDescent="0.25">
      <c r="B24" s="20" t="s">
        <v>102</v>
      </c>
      <c r="C24" s="71">
        <v>0.55979999999999996</v>
      </c>
    </row>
    <row r="25" spans="1:3" ht="15" customHeight="1" x14ac:dyDescent="0.25">
      <c r="B25" s="20" t="s">
        <v>103</v>
      </c>
      <c r="C25" s="71">
        <v>0.36509999999999998</v>
      </c>
    </row>
    <row r="26" spans="1:3" ht="15" customHeight="1" x14ac:dyDescent="0.25">
      <c r="B26" s="20" t="s">
        <v>104</v>
      </c>
      <c r="C26" s="71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0.41899999999999998</v>
      </c>
    </row>
    <row r="30" spans="1:3" ht="14.25" customHeight="1" x14ac:dyDescent="0.25">
      <c r="B30" s="30" t="s">
        <v>76</v>
      </c>
      <c r="C30" s="73">
        <v>3.1E-2</v>
      </c>
    </row>
    <row r="31" spans="1:3" ht="14.25" customHeight="1" x14ac:dyDescent="0.25">
      <c r="B31" s="30" t="s">
        <v>77</v>
      </c>
      <c r="C31" s="73">
        <v>5.5999999999999994E-2</v>
      </c>
    </row>
    <row r="32" spans="1:3" ht="14.25" customHeight="1" x14ac:dyDescent="0.25">
      <c r="B32" s="30" t="s">
        <v>78</v>
      </c>
      <c r="C32" s="73">
        <v>0.49399999999999999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4.5</v>
      </c>
    </row>
    <row r="38" spans="1:5" ht="15" customHeight="1" x14ac:dyDescent="0.25">
      <c r="B38" s="16" t="s">
        <v>91</v>
      </c>
      <c r="C38" s="75">
        <v>6.8</v>
      </c>
      <c r="D38" s="17"/>
      <c r="E38" s="18"/>
    </row>
    <row r="39" spans="1:5" ht="15" customHeight="1" x14ac:dyDescent="0.25">
      <c r="B39" s="16" t="s">
        <v>90</v>
      </c>
      <c r="C39" s="75">
        <v>7.9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1.6799999999999999E-2</v>
      </c>
      <c r="D45" s="17"/>
    </row>
    <row r="46" spans="1:5" ht="15.75" customHeight="1" x14ac:dyDescent="0.25">
      <c r="B46" s="16" t="s">
        <v>11</v>
      </c>
      <c r="C46" s="71">
        <v>6.2199999999999998E-2</v>
      </c>
      <c r="D46" s="17"/>
    </row>
    <row r="47" spans="1:5" ht="15.75" customHeight="1" x14ac:dyDescent="0.25">
      <c r="B47" s="16" t="s">
        <v>12</v>
      </c>
      <c r="C47" s="71">
        <v>0.17059999999999997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1.1360546964375</v>
      </c>
      <c r="D51" s="17"/>
    </row>
    <row r="52" spans="1:4" ht="15" customHeight="1" x14ac:dyDescent="0.25">
      <c r="B52" s="16" t="s">
        <v>125</v>
      </c>
      <c r="C52" s="76">
        <v>1.2056803251499899</v>
      </c>
    </row>
    <row r="53" spans="1:4" ht="15.75" customHeight="1" x14ac:dyDescent="0.25">
      <c r="B53" s="16" t="s">
        <v>126</v>
      </c>
      <c r="C53" s="76">
        <v>1.2056803251499899</v>
      </c>
    </row>
    <row r="54" spans="1:4" ht="15.75" customHeight="1" x14ac:dyDescent="0.25">
      <c r="B54" s="16" t="s">
        <v>127</v>
      </c>
      <c r="C54" s="76">
        <v>1.0535150502999899</v>
      </c>
    </row>
    <row r="55" spans="1:4" ht="15.75" customHeight="1" x14ac:dyDescent="0.25">
      <c r="B55" s="16" t="s">
        <v>128</v>
      </c>
      <c r="C55" s="76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0.55836361880873919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0.25516704460000006</v>
      </c>
      <c r="C3" s="26">
        <f>frac_mam_1_5months * 2.6</f>
        <v>0.25516704460000006</v>
      </c>
      <c r="D3" s="26">
        <f>frac_mam_6_11months * 2.6</f>
        <v>0.18882097260000003</v>
      </c>
      <c r="E3" s="26">
        <f>frac_mam_12_23months * 2.6</f>
        <v>0.13619958560000001</v>
      </c>
      <c r="F3" s="26">
        <f>frac_mam_24_59months * 2.6</f>
        <v>0.23681204386666665</v>
      </c>
    </row>
    <row r="4" spans="1:6" ht="15.75" customHeight="1" x14ac:dyDescent="0.25">
      <c r="A4" s="3" t="s">
        <v>66</v>
      </c>
      <c r="B4" s="26">
        <f>frac_sam_1month * 2.6</f>
        <v>0.14612826540000001</v>
      </c>
      <c r="C4" s="26">
        <f>frac_sam_1_5months * 2.6</f>
        <v>0.14612826540000001</v>
      </c>
      <c r="D4" s="26">
        <f>frac_sam_6_11months * 2.6</f>
        <v>0.12763451739999998</v>
      </c>
      <c r="E4" s="26">
        <f>frac_sam_12_23months * 2.6</f>
        <v>4.5362623800000008E-2</v>
      </c>
      <c r="F4" s="26">
        <f>frac_sam_24_59months * 2.6</f>
        <v>5.1221391866666674E-2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5.5899999999999998E-2</v>
      </c>
      <c r="E2" s="91">
        <f>food_insecure</f>
        <v>5.5899999999999998E-2</v>
      </c>
      <c r="F2" s="91">
        <f>food_insecure</f>
        <v>5.5899999999999998E-2</v>
      </c>
      <c r="G2" s="91">
        <f>food_insecure</f>
        <v>5.5899999999999998E-2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5.5899999999999998E-2</v>
      </c>
      <c r="F5" s="91">
        <f>food_insecure</f>
        <v>5.5899999999999998E-2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1.1360546964375</v>
      </c>
      <c r="D7" s="91">
        <f>diarrhoea_1_5mo</f>
        <v>1.2056803251499899</v>
      </c>
      <c r="E7" s="91">
        <f>diarrhoea_6_11mo</f>
        <v>1.2056803251499899</v>
      </c>
      <c r="F7" s="91">
        <f>diarrhoea_12_23mo</f>
        <v>1.0535150502999899</v>
      </c>
      <c r="G7" s="91">
        <f>diarrhoea_24_59mo</f>
        <v>1.0535150502999899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5.5899999999999998E-2</v>
      </c>
      <c r="F8" s="91">
        <f>food_insecure</f>
        <v>5.5899999999999998E-2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1.1360546964375</v>
      </c>
      <c r="D12" s="91">
        <f>diarrhoea_1_5mo</f>
        <v>1.2056803251499899</v>
      </c>
      <c r="E12" s="91">
        <f>diarrhoea_6_11mo</f>
        <v>1.2056803251499899</v>
      </c>
      <c r="F12" s="91">
        <f>diarrhoea_12_23mo</f>
        <v>1.0535150502999899</v>
      </c>
      <c r="G12" s="91">
        <f>diarrhoea_24_59mo</f>
        <v>1.0535150502999899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5.5899999999999998E-2</v>
      </c>
      <c r="I15" s="91">
        <f>food_insecure</f>
        <v>5.5899999999999998E-2</v>
      </c>
      <c r="J15" s="91">
        <f>food_insecure</f>
        <v>5.5899999999999998E-2</v>
      </c>
      <c r="K15" s="91">
        <f>food_insecure</f>
        <v>5.5899999999999998E-2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0.85099999999999998</v>
      </c>
      <c r="I18" s="91">
        <f>frac_PW_health_facility</f>
        <v>0.85099999999999998</v>
      </c>
      <c r="J18" s="91">
        <f>frac_PW_health_facility</f>
        <v>0.85099999999999998</v>
      </c>
      <c r="K18" s="91">
        <f>frac_PW_health_facility</f>
        <v>0.85099999999999998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0.57299999999999995</v>
      </c>
      <c r="M24" s="91">
        <f>famplan_unmet_need</f>
        <v>0.57299999999999995</v>
      </c>
      <c r="N24" s="91">
        <f>famplan_unmet_need</f>
        <v>0.57299999999999995</v>
      </c>
      <c r="O24" s="91">
        <f>famplan_unmet_need</f>
        <v>0.57299999999999995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0.2031411718686707</v>
      </c>
      <c r="M25" s="91">
        <f>(1-food_insecure)*(0.49)+food_insecure*(0.7)</f>
        <v>0.50173899999999994</v>
      </c>
      <c r="N25" s="91">
        <f>(1-food_insecure)*(0.49)+food_insecure*(0.7)</f>
        <v>0.50173899999999994</v>
      </c>
      <c r="O25" s="91">
        <f>(1-food_insecure)*(0.49)+food_insecure*(0.7)</f>
        <v>0.50173899999999994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8.7060502229430292E-2</v>
      </c>
      <c r="M26" s="91">
        <f>(1-food_insecure)*(0.21)+food_insecure*(0.3)</f>
        <v>0.215031</v>
      </c>
      <c r="N26" s="91">
        <f>(1-food_insecure)*(0.21)+food_insecure*(0.3)</f>
        <v>0.215031</v>
      </c>
      <c r="O26" s="91">
        <f>(1-food_insecure)*(0.21)+food_insecure*(0.3)</f>
        <v>0.215031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0.114672517201899</v>
      </c>
      <c r="M27" s="91">
        <f>(1-food_insecure)*(0.3)</f>
        <v>0.28322999999999998</v>
      </c>
      <c r="N27" s="91">
        <f>(1-food_insecure)*(0.3)</f>
        <v>0.28322999999999998</v>
      </c>
      <c r="O27" s="91">
        <f>(1-food_insecure)*(0.3)</f>
        <v>0.28322999999999998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0.59512580869999998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7213.6440000000002</v>
      </c>
      <c r="C2" s="78">
        <v>13000</v>
      </c>
      <c r="D2" s="78">
        <v>35000</v>
      </c>
      <c r="E2" s="78">
        <v>41000</v>
      </c>
      <c r="F2" s="78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8355.8851431887615</v>
      </c>
      <c r="I2" s="22">
        <f>G2-H2</f>
        <v>104644.11485681124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7038.6504000000004</v>
      </c>
      <c r="C3" s="78">
        <v>13000</v>
      </c>
      <c r="D3" s="78">
        <v>34000</v>
      </c>
      <c r="E3" s="78">
        <v>42000</v>
      </c>
      <c r="F3" s="78">
        <v>25000</v>
      </c>
      <c r="G3" s="22">
        <f t="shared" si="0"/>
        <v>114000</v>
      </c>
      <c r="H3" s="22">
        <f t="shared" si="1"/>
        <v>8153.1822620383864</v>
      </c>
      <c r="I3" s="22">
        <f t="shared" ref="I3:I15" si="3">G3-H3</f>
        <v>105846.81773796161</v>
      </c>
    </row>
    <row r="4" spans="1:9" ht="15.75" customHeight="1" x14ac:dyDescent="0.25">
      <c r="A4" s="7">
        <f t="shared" si="2"/>
        <v>2022</v>
      </c>
      <c r="B4" s="77">
        <v>6840.6016000000009</v>
      </c>
      <c r="C4" s="78">
        <v>14000</v>
      </c>
      <c r="D4" s="78">
        <v>32000</v>
      </c>
      <c r="E4" s="78">
        <v>42000</v>
      </c>
      <c r="F4" s="78">
        <v>26000</v>
      </c>
      <c r="G4" s="22">
        <f t="shared" si="0"/>
        <v>114000</v>
      </c>
      <c r="H4" s="22">
        <f t="shared" si="1"/>
        <v>7923.7735158421001</v>
      </c>
      <c r="I4" s="22">
        <f t="shared" si="3"/>
        <v>106076.2264841579</v>
      </c>
    </row>
    <row r="5" spans="1:9" ht="15.75" customHeight="1" x14ac:dyDescent="0.25">
      <c r="A5" s="7">
        <f t="shared" si="2"/>
        <v>2023</v>
      </c>
      <c r="B5" s="77">
        <v>6649.0948000000008</v>
      </c>
      <c r="C5" s="78">
        <v>14000</v>
      </c>
      <c r="D5" s="78">
        <v>31000</v>
      </c>
      <c r="E5" s="78">
        <v>42000</v>
      </c>
      <c r="F5" s="78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7">
        <f t="shared" si="2"/>
        <v>2024</v>
      </c>
      <c r="B6" s="77">
        <v>6422.4864000000016</v>
      </c>
      <c r="C6" s="78">
        <v>15000</v>
      </c>
      <c r="D6" s="78">
        <v>30000</v>
      </c>
      <c r="E6" s="78">
        <v>42000</v>
      </c>
      <c r="F6" s="78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7">
        <f t="shared" si="2"/>
        <v>2025</v>
      </c>
      <c r="B7" s="77">
        <v>6202.42</v>
      </c>
      <c r="C7" s="78">
        <v>15000</v>
      </c>
      <c r="D7" s="78">
        <v>29000</v>
      </c>
      <c r="E7" s="78">
        <v>42000</v>
      </c>
      <c r="F7" s="78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7">
        <f t="shared" si="2"/>
        <v>2026</v>
      </c>
      <c r="B8" s="77">
        <v>6067.2150000000001</v>
      </c>
      <c r="C8" s="78">
        <v>16000</v>
      </c>
      <c r="D8" s="78">
        <v>29000</v>
      </c>
      <c r="E8" s="78">
        <v>41000</v>
      </c>
      <c r="F8" s="78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7">
        <f t="shared" si="2"/>
        <v>2027</v>
      </c>
      <c r="B9" s="77">
        <v>5916.1440000000002</v>
      </c>
      <c r="C9" s="78">
        <v>16000</v>
      </c>
      <c r="D9" s="78">
        <v>28000</v>
      </c>
      <c r="E9" s="78">
        <v>39000</v>
      </c>
      <c r="F9" s="78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7">
        <f t="shared" si="2"/>
        <v>2028</v>
      </c>
      <c r="B10" s="77">
        <v>5773.32</v>
      </c>
      <c r="C10" s="78">
        <v>17000</v>
      </c>
      <c r="D10" s="78">
        <v>28000</v>
      </c>
      <c r="E10" s="78">
        <v>38000</v>
      </c>
      <c r="F10" s="78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7">
        <f t="shared" si="2"/>
        <v>2029</v>
      </c>
      <c r="B11" s="77">
        <v>5615.4319999999998</v>
      </c>
      <c r="C11" s="78">
        <v>18000</v>
      </c>
      <c r="D11" s="78">
        <v>29000</v>
      </c>
      <c r="E11" s="78">
        <v>36000</v>
      </c>
      <c r="F11" s="78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7">
        <f t="shared" si="2"/>
        <v>2030</v>
      </c>
      <c r="B12" s="77">
        <v>5454.3360000000002</v>
      </c>
      <c r="C12" s="78">
        <v>18000</v>
      </c>
      <c r="D12" s="78">
        <v>29000</v>
      </c>
      <c r="E12" s="78">
        <v>36000</v>
      </c>
      <c r="F12" s="78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7" t="str">
        <f t="shared" si="2"/>
        <v/>
      </c>
      <c r="B13" s="77">
        <v>13000</v>
      </c>
      <c r="C13" s="78">
        <v>36000</v>
      </c>
      <c r="D13" s="78">
        <v>40000</v>
      </c>
      <c r="E13" s="78">
        <v>23000</v>
      </c>
      <c r="F13" s="78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5.1206412499999994E-3</v>
      </c>
    </row>
    <row r="4" spans="1:8" ht="15.75" customHeight="1" x14ac:dyDescent="0.25">
      <c r="B4" s="24" t="s">
        <v>7</v>
      </c>
      <c r="C4" s="79">
        <v>0.19740486894707487</v>
      </c>
    </row>
    <row r="5" spans="1:8" ht="15.75" customHeight="1" x14ac:dyDescent="0.25">
      <c r="B5" s="24" t="s">
        <v>8</v>
      </c>
      <c r="C5" s="79">
        <v>2.6348790635041201E-2</v>
      </c>
    </row>
    <row r="6" spans="1:8" ht="15.75" customHeight="1" x14ac:dyDescent="0.25">
      <c r="B6" s="24" t="s">
        <v>10</v>
      </c>
      <c r="C6" s="79">
        <v>9.2440220566530867E-2</v>
      </c>
    </row>
    <row r="7" spans="1:8" ht="15.75" customHeight="1" x14ac:dyDescent="0.25">
      <c r="B7" s="24" t="s">
        <v>13</v>
      </c>
      <c r="C7" s="79">
        <v>0.19982038051656975</v>
      </c>
    </row>
    <row r="8" spans="1:8" ht="15.75" customHeight="1" x14ac:dyDescent="0.25">
      <c r="B8" s="24" t="s">
        <v>14</v>
      </c>
      <c r="C8" s="79">
        <v>2.1863433049161658E-5</v>
      </c>
    </row>
    <row r="9" spans="1:8" ht="15.75" customHeight="1" x14ac:dyDescent="0.25">
      <c r="B9" s="24" t="s">
        <v>27</v>
      </c>
      <c r="C9" s="79">
        <v>0.18417285865657726</v>
      </c>
    </row>
    <row r="10" spans="1:8" ht="15.75" customHeight="1" x14ac:dyDescent="0.25">
      <c r="B10" s="24" t="s">
        <v>15</v>
      </c>
      <c r="C10" s="79">
        <v>0.29467037599515689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3.4311423082179403E-2</v>
      </c>
      <c r="D14" s="79">
        <v>3.4311423082179403E-2</v>
      </c>
      <c r="E14" s="79">
        <v>1.6034229087368599E-2</v>
      </c>
      <c r="F14" s="79">
        <v>1.6034229087368599E-2</v>
      </c>
    </row>
    <row r="15" spans="1:8" ht="15.75" customHeight="1" x14ac:dyDescent="0.25">
      <c r="B15" s="24" t="s">
        <v>16</v>
      </c>
      <c r="C15" s="79">
        <v>8.2539581126775494E-2</v>
      </c>
      <c r="D15" s="79">
        <v>8.2539581126775494E-2</v>
      </c>
      <c r="E15" s="79">
        <v>5.8140033840866898E-2</v>
      </c>
      <c r="F15" s="79">
        <v>5.8140033840866898E-2</v>
      </c>
    </row>
    <row r="16" spans="1:8" ht="15.75" customHeight="1" x14ac:dyDescent="0.25">
      <c r="B16" s="24" t="s">
        <v>17</v>
      </c>
      <c r="C16" s="79">
        <v>1.28425554362399E-2</v>
      </c>
      <c r="D16" s="79">
        <v>1.28425554362399E-2</v>
      </c>
      <c r="E16" s="79">
        <v>9.6869987772815296E-3</v>
      </c>
      <c r="F16" s="79">
        <v>9.6869987772815296E-3</v>
      </c>
    </row>
    <row r="17" spans="1:8" ht="15.75" customHeight="1" x14ac:dyDescent="0.25">
      <c r="B17" s="24" t="s">
        <v>18</v>
      </c>
      <c r="C17" s="79">
        <v>1.54857231839159E-2</v>
      </c>
      <c r="D17" s="79">
        <v>1.54857231839159E-2</v>
      </c>
      <c r="E17" s="79">
        <v>3.3184335290902103E-2</v>
      </c>
      <c r="F17" s="79">
        <v>3.3184335290902103E-2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2.0804998697946001E-2</v>
      </c>
      <c r="D19" s="79">
        <v>2.0804998697946001E-2</v>
      </c>
      <c r="E19" s="79">
        <v>1.9407523309579299E-2</v>
      </c>
      <c r="F19" s="79">
        <v>1.9407523309579299E-2</v>
      </c>
    </row>
    <row r="20" spans="1:8" ht="15.75" customHeight="1" x14ac:dyDescent="0.25">
      <c r="B20" s="24" t="s">
        <v>21</v>
      </c>
      <c r="C20" s="79">
        <v>7.7355152632200598E-4</v>
      </c>
      <c r="D20" s="79">
        <v>7.7355152632200598E-4</v>
      </c>
      <c r="E20" s="79">
        <v>3.0788433373426806E-3</v>
      </c>
      <c r="F20" s="79">
        <v>3.0788433373426806E-3</v>
      </c>
    </row>
    <row r="21" spans="1:8" ht="15.75" customHeight="1" x14ac:dyDescent="0.25">
      <c r="B21" s="24" t="s">
        <v>22</v>
      </c>
      <c r="C21" s="79">
        <v>9.6177594406101796E-2</v>
      </c>
      <c r="D21" s="79">
        <v>9.6177594406101796E-2</v>
      </c>
      <c r="E21" s="79">
        <v>0.25367395415079103</v>
      </c>
      <c r="F21" s="79">
        <v>0.25367395415079103</v>
      </c>
    </row>
    <row r="22" spans="1:8" ht="15.75" customHeight="1" x14ac:dyDescent="0.25">
      <c r="B22" s="24" t="s">
        <v>23</v>
      </c>
      <c r="C22" s="79">
        <v>0.73706457254051949</v>
      </c>
      <c r="D22" s="79">
        <v>0.73706457254051949</v>
      </c>
      <c r="E22" s="79">
        <v>0.60679408220586784</v>
      </c>
      <c r="F22" s="79">
        <v>0.60679408220586784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3.7100000000000001E-2</v>
      </c>
    </row>
    <row r="27" spans="1:8" ht="15.75" customHeight="1" x14ac:dyDescent="0.25">
      <c r="B27" s="24" t="s">
        <v>39</v>
      </c>
      <c r="C27" s="79">
        <v>3.2000000000000002E-3</v>
      </c>
    </row>
    <row r="28" spans="1:8" ht="15.75" customHeight="1" x14ac:dyDescent="0.25">
      <c r="B28" s="24" t="s">
        <v>40</v>
      </c>
      <c r="C28" s="79">
        <v>0.26539999999999997</v>
      </c>
    </row>
    <row r="29" spans="1:8" ht="15.75" customHeight="1" x14ac:dyDescent="0.25">
      <c r="B29" s="24" t="s">
        <v>41</v>
      </c>
      <c r="C29" s="79">
        <v>8.929999999999999E-2</v>
      </c>
    </row>
    <row r="30" spans="1:8" ht="15.75" customHeight="1" x14ac:dyDescent="0.25">
      <c r="B30" s="24" t="s">
        <v>42</v>
      </c>
      <c r="C30" s="79">
        <v>3.4799999999999998E-2</v>
      </c>
    </row>
    <row r="31" spans="1:8" ht="15.75" customHeight="1" x14ac:dyDescent="0.25">
      <c r="B31" s="24" t="s">
        <v>43</v>
      </c>
      <c r="C31" s="79">
        <v>5.2999999999999999E-2</v>
      </c>
    </row>
    <row r="32" spans="1:8" ht="15.75" customHeight="1" x14ac:dyDescent="0.25">
      <c r="B32" s="24" t="s">
        <v>44</v>
      </c>
      <c r="C32" s="79">
        <v>4.1799999999999997E-2</v>
      </c>
    </row>
    <row r="33" spans="2:3" ht="15.75" customHeight="1" x14ac:dyDescent="0.25">
      <c r="B33" s="24" t="s">
        <v>45</v>
      </c>
      <c r="C33" s="79">
        <v>5.6799999999999996E-2</v>
      </c>
    </row>
    <row r="34" spans="2:3" ht="15.75" customHeight="1" x14ac:dyDescent="0.25">
      <c r="B34" s="24" t="s">
        <v>46</v>
      </c>
      <c r="C34" s="79">
        <v>0.41860000000223513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0.58729793300469479</v>
      </c>
      <c r="D2" s="80">
        <v>0.58729793300469479</v>
      </c>
      <c r="E2" s="80">
        <v>0.52462999417624512</v>
      </c>
      <c r="F2" s="80">
        <v>0.46939355906127772</v>
      </c>
      <c r="G2" s="80">
        <v>0.54585657739130433</v>
      </c>
    </row>
    <row r="3" spans="1:15" ht="15.75" customHeight="1" x14ac:dyDescent="0.25">
      <c r="A3" s="5"/>
      <c r="B3" s="11" t="s">
        <v>118</v>
      </c>
      <c r="C3" s="80">
        <v>0.27990802699530515</v>
      </c>
      <c r="D3" s="80">
        <v>0.27990802699530515</v>
      </c>
      <c r="E3" s="80">
        <v>0.25484872582375478</v>
      </c>
      <c r="F3" s="80">
        <v>0.29661678093872235</v>
      </c>
      <c r="G3" s="80">
        <v>0.28496924260869561</v>
      </c>
    </row>
    <row r="4" spans="1:15" ht="15.75" customHeight="1" x14ac:dyDescent="0.25">
      <c r="A4" s="5"/>
      <c r="B4" s="11" t="s">
        <v>116</v>
      </c>
      <c r="C4" s="81">
        <v>8.418193607142857E-2</v>
      </c>
      <c r="D4" s="81">
        <v>8.418193607142857E-2</v>
      </c>
      <c r="E4" s="81">
        <v>0.15333120250000001</v>
      </c>
      <c r="F4" s="81">
        <v>0.16467992658767774</v>
      </c>
      <c r="G4" s="81">
        <v>0.13355856315789474</v>
      </c>
    </row>
    <row r="5" spans="1:15" ht="15.75" customHeight="1" x14ac:dyDescent="0.25">
      <c r="A5" s="5"/>
      <c r="B5" s="11" t="s">
        <v>119</v>
      </c>
      <c r="C5" s="81">
        <v>4.8612103928571425E-2</v>
      </c>
      <c r="D5" s="81">
        <v>4.8612103928571425E-2</v>
      </c>
      <c r="E5" s="81">
        <v>6.7190077500000001E-2</v>
      </c>
      <c r="F5" s="81">
        <v>6.9309733412322272E-2</v>
      </c>
      <c r="G5" s="81">
        <v>3.561561684210527E-2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0.66329862594786726</v>
      </c>
      <c r="D8" s="80">
        <v>0.66329862594786726</v>
      </c>
      <c r="E8" s="80">
        <v>0.70560632186440675</v>
      </c>
      <c r="F8" s="80">
        <v>0.71903808467023556</v>
      </c>
      <c r="G8" s="80">
        <v>0.58614363877315334</v>
      </c>
    </row>
    <row r="9" spans="1:15" ht="15.75" customHeight="1" x14ac:dyDescent="0.25">
      <c r="B9" s="7" t="s">
        <v>121</v>
      </c>
      <c r="C9" s="80">
        <v>0.18235702405213267</v>
      </c>
      <c r="D9" s="80">
        <v>0.18235702405213267</v>
      </c>
      <c r="E9" s="80">
        <v>0.17268002813559322</v>
      </c>
      <c r="F9" s="80">
        <v>0.21113029632976446</v>
      </c>
      <c r="G9" s="80">
        <v>0.30307427056017999</v>
      </c>
    </row>
    <row r="10" spans="1:15" ht="15.75" customHeight="1" x14ac:dyDescent="0.25">
      <c r="B10" s="7" t="s">
        <v>122</v>
      </c>
      <c r="C10" s="81">
        <v>9.8141171000000013E-2</v>
      </c>
      <c r="D10" s="81">
        <v>9.8141171000000013E-2</v>
      </c>
      <c r="E10" s="81">
        <v>7.2623451000000006E-2</v>
      </c>
      <c r="F10" s="81">
        <v>5.2384455999999996E-2</v>
      </c>
      <c r="G10" s="81">
        <v>9.1081555333333328E-2</v>
      </c>
    </row>
    <row r="11" spans="1:15" ht="15.75" customHeight="1" x14ac:dyDescent="0.25">
      <c r="B11" s="7" t="s">
        <v>123</v>
      </c>
      <c r="C11" s="81">
        <v>5.6203178999999999E-2</v>
      </c>
      <c r="D11" s="81">
        <v>5.6203178999999999E-2</v>
      </c>
      <c r="E11" s="81">
        <v>4.9090198999999994E-2</v>
      </c>
      <c r="F11" s="81">
        <v>1.7447163000000002E-2</v>
      </c>
      <c r="G11" s="81">
        <v>1.9700535333333335E-2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0.54814867350000007</v>
      </c>
      <c r="D14" s="82">
        <v>0.52809382599400001</v>
      </c>
      <c r="E14" s="82">
        <v>0.52809382599400001</v>
      </c>
      <c r="F14" s="82">
        <v>0.246947057985</v>
      </c>
      <c r="G14" s="82">
        <v>0.246947057985</v>
      </c>
      <c r="H14" s="83">
        <v>0.71099999999999997</v>
      </c>
      <c r="I14" s="83">
        <v>0.59047619047619049</v>
      </c>
      <c r="J14" s="83">
        <v>0.60819047619047617</v>
      </c>
      <c r="K14" s="83">
        <v>0.62787301587301581</v>
      </c>
      <c r="L14" s="83">
        <v>0.31438062968800001</v>
      </c>
      <c r="M14" s="83">
        <v>0.29428698022499999</v>
      </c>
      <c r="N14" s="83">
        <v>0.236328775789</v>
      </c>
      <c r="O14" s="83">
        <v>0.25478697223300001</v>
      </c>
    </row>
    <row r="15" spans="1:15" ht="15.75" customHeight="1" x14ac:dyDescent="0.25">
      <c r="B15" s="16" t="s">
        <v>68</v>
      </c>
      <c r="C15" s="80">
        <f>iron_deficiency_anaemia*C14</f>
        <v>0.30606627698067007</v>
      </c>
      <c r="D15" s="80">
        <f t="shared" ref="D15:O15" si="0">iron_deficiency_anaemia*D14</f>
        <v>0.29486837975256247</v>
      </c>
      <c r="E15" s="80">
        <f t="shared" si="0"/>
        <v>0.29486837975256247</v>
      </c>
      <c r="F15" s="80">
        <f t="shared" si="0"/>
        <v>0.13788625295067616</v>
      </c>
      <c r="G15" s="80">
        <f t="shared" si="0"/>
        <v>0.13788625295067616</v>
      </c>
      <c r="H15" s="80">
        <f t="shared" si="0"/>
        <v>0.39699653297301357</v>
      </c>
      <c r="I15" s="80">
        <f t="shared" si="0"/>
        <v>0.32970042253468412</v>
      </c>
      <c r="J15" s="80">
        <f t="shared" si="0"/>
        <v>0.3395914352107246</v>
      </c>
      <c r="K15" s="80">
        <f t="shared" si="0"/>
        <v>0.35058144929521406</v>
      </c>
      <c r="L15" s="80">
        <f t="shared" si="0"/>
        <v>0.17553870607596184</v>
      </c>
      <c r="M15" s="80">
        <f t="shared" si="0"/>
        <v>0.16431914324672686</v>
      </c>
      <c r="N15" s="80">
        <f t="shared" si="0"/>
        <v>0.13195739047818519</v>
      </c>
      <c r="O15" s="80">
        <f t="shared" si="0"/>
        <v>0.14226377584133965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0.63500000000000001</v>
      </c>
      <c r="D2" s="81">
        <v>0.63500000000000001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6.3E-2</v>
      </c>
      <c r="D3" s="81">
        <v>0.13200000000000001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5.4000000000000006E-2</v>
      </c>
      <c r="D4" s="81">
        <v>5.4000000000000006E-2</v>
      </c>
      <c r="E4" s="81">
        <v>0.68900000000000006</v>
      </c>
      <c r="F4" s="81">
        <v>0.85650000000000004</v>
      </c>
      <c r="G4" s="81">
        <v>0</v>
      </c>
    </row>
    <row r="5" spans="1:7" x14ac:dyDescent="0.25">
      <c r="B5" s="43" t="s">
        <v>169</v>
      </c>
      <c r="C5" s="80">
        <f>1-SUM(C2:C4)</f>
        <v>0.248</v>
      </c>
      <c r="D5" s="80">
        <f>1-SUM(D2:D4)</f>
        <v>0.17899999999999994</v>
      </c>
      <c r="E5" s="80">
        <f>1-SUM(E2:E4)</f>
        <v>0.31099999999999994</v>
      </c>
      <c r="F5" s="80">
        <f>1-SUM(F2:F4)</f>
        <v>0.14349999999999996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0.16639999999999999</v>
      </c>
      <c r="D2" s="143">
        <v>0.16028999999999999</v>
      </c>
      <c r="E2" s="143">
        <v>0.15441000000000002</v>
      </c>
      <c r="F2" s="143">
        <v>0.14873</v>
      </c>
      <c r="G2" s="143">
        <v>0.14327000000000001</v>
      </c>
      <c r="H2" s="143">
        <v>0.13800999999999999</v>
      </c>
      <c r="I2" s="143">
        <v>0.13297</v>
      </c>
      <c r="J2" s="143">
        <v>0.12814</v>
      </c>
      <c r="K2" s="143">
        <v>0.12351000000000001</v>
      </c>
      <c r="L2" s="143">
        <v>0.11907</v>
      </c>
      <c r="M2" s="143">
        <v>0.11478999999999999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7.9619999999999996E-2</v>
      </c>
      <c r="D4" s="143">
        <v>7.6769999999999991E-2</v>
      </c>
      <c r="E4" s="143">
        <v>7.424E-2</v>
      </c>
      <c r="F4" s="143">
        <v>7.1800000000000003E-2</v>
      </c>
      <c r="G4" s="143">
        <v>6.9489999999999996E-2</v>
      </c>
      <c r="H4" s="143">
        <v>6.726E-2</v>
      </c>
      <c r="I4" s="143">
        <v>6.5159999999999996E-2</v>
      </c>
      <c r="J4" s="143">
        <v>6.3149999999999998E-2</v>
      </c>
      <c r="K4" s="143">
        <v>6.123E-2</v>
      </c>
      <c r="L4" s="143">
        <v>5.9359999999999996E-2</v>
      </c>
      <c r="M4" s="143">
        <v>5.7539999999999994E-2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0.71099999999999997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0.31438062968800001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0.63500000000000001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0.85650000000000004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6.6360000000000001</v>
      </c>
      <c r="D13" s="142">
        <v>6.3559999999999999</v>
      </c>
      <c r="E13" s="142">
        <v>6.093</v>
      </c>
      <c r="F13" s="142">
        <v>5.8479999999999999</v>
      </c>
      <c r="G13" s="142">
        <v>5.6230000000000002</v>
      </c>
      <c r="H13" s="142">
        <v>5.4240000000000004</v>
      </c>
      <c r="I13" s="142">
        <v>5.2290000000000001</v>
      </c>
      <c r="J13" s="142">
        <v>5.0579999999999998</v>
      </c>
      <c r="K13" s="142">
        <v>4.8319999999999999</v>
      </c>
      <c r="L13" s="142">
        <v>4.6920000000000002</v>
      </c>
      <c r="M13" s="142">
        <v>4.5549999999999997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94.586213594378066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40.699506896759281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987.5278427956996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7.0964877118934755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2.2989726112411732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2.2989726112411732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2.2989726112411732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2.2989726112411732</v>
      </c>
      <c r="E13" s="86" t="s">
        <v>202</v>
      </c>
    </row>
    <row r="14" spans="1:5" ht="15.75" customHeight="1" x14ac:dyDescent="0.25">
      <c r="A14" s="11" t="s">
        <v>187</v>
      </c>
      <c r="B14" s="85">
        <v>0.64599999999999991</v>
      </c>
      <c r="C14" s="85">
        <v>0.95</v>
      </c>
      <c r="D14" s="149">
        <v>13.83180634055519</v>
      </c>
      <c r="E14" s="86" t="s">
        <v>202</v>
      </c>
    </row>
    <row r="15" spans="1:5" ht="15.75" customHeight="1" x14ac:dyDescent="0.25">
      <c r="A15" s="11" t="s">
        <v>209</v>
      </c>
      <c r="B15" s="85">
        <v>0.64599999999999991</v>
      </c>
      <c r="C15" s="85">
        <v>0.95</v>
      </c>
      <c r="D15" s="149">
        <v>13.83180634055519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1.5385721404505386</v>
      </c>
      <c r="E17" s="86" t="s">
        <v>202</v>
      </c>
    </row>
    <row r="18" spans="1:5" ht="16.05" customHeight="1" x14ac:dyDescent="0.25">
      <c r="A18" s="52" t="s">
        <v>173</v>
      </c>
      <c r="B18" s="85">
        <v>0.52700000000000002</v>
      </c>
      <c r="C18" s="85">
        <v>0.95</v>
      </c>
      <c r="D18" s="149">
        <v>22.593555976908476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89.248141599385079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24.299027096709935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4.7916044727007323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19.508595698257327</v>
      </c>
      <c r="E24" s="86" t="s">
        <v>202</v>
      </c>
    </row>
    <row r="25" spans="1:5" ht="15.75" customHeight="1" x14ac:dyDescent="0.25">
      <c r="A25" s="52" t="s">
        <v>87</v>
      </c>
      <c r="B25" s="85">
        <v>0.64300000000000002</v>
      </c>
      <c r="C25" s="85">
        <v>0.95</v>
      </c>
      <c r="D25" s="149">
        <v>19.418480431484731</v>
      </c>
      <c r="E25" s="86" t="s">
        <v>202</v>
      </c>
    </row>
    <row r="26" spans="1:5" ht="15.75" customHeight="1" x14ac:dyDescent="0.25">
      <c r="A26" s="52" t="s">
        <v>137</v>
      </c>
      <c r="B26" s="85">
        <v>0.64599999999999991</v>
      </c>
      <c r="C26" s="85">
        <v>0.95</v>
      </c>
      <c r="D26" s="149">
        <v>7.0631437210318424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12.874214088075423</v>
      </c>
      <c r="E27" s="86" t="s">
        <v>202</v>
      </c>
    </row>
    <row r="28" spans="1:5" ht="15.75" customHeight="1" x14ac:dyDescent="0.25">
      <c r="A28" s="52" t="s">
        <v>84</v>
      </c>
      <c r="B28" s="85">
        <v>0.748</v>
      </c>
      <c r="C28" s="85">
        <v>0.95</v>
      </c>
      <c r="D28" s="149">
        <v>1.3893108052255514</v>
      </c>
      <c r="E28" s="86" t="s">
        <v>202</v>
      </c>
    </row>
    <row r="29" spans="1:5" ht="15.75" customHeight="1" x14ac:dyDescent="0.25">
      <c r="A29" s="52" t="s">
        <v>58</v>
      </c>
      <c r="B29" s="85">
        <v>0.52700000000000002</v>
      </c>
      <c r="C29" s="85">
        <v>0.95</v>
      </c>
      <c r="D29" s="149">
        <v>197.08344135615161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214.4685543801161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214.4685543801161</v>
      </c>
      <c r="E31" s="86" t="s">
        <v>202</v>
      </c>
    </row>
    <row r="32" spans="1:5" ht="15.75" customHeight="1" x14ac:dyDescent="0.25">
      <c r="A32" s="52" t="s">
        <v>28</v>
      </c>
      <c r="B32" s="85">
        <v>0.72149999999999992</v>
      </c>
      <c r="C32" s="85">
        <v>0.95</v>
      </c>
      <c r="D32" s="149">
        <v>3.387837434899573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0.46200000000000002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0.97900000000000009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0.98599999999999999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0.45700000000000002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1.8000000000000002E-2</v>
      </c>
      <c r="C38" s="85">
        <v>0.95</v>
      </c>
      <c r="D38" s="149">
        <v>2.512816245839689</v>
      </c>
      <c r="E38" s="86" t="s">
        <v>202</v>
      </c>
    </row>
    <row r="39" spans="1:6" ht="15.75" customHeight="1" x14ac:dyDescent="0.25">
      <c r="A39" s="52" t="s">
        <v>60</v>
      </c>
      <c r="B39" s="85">
        <v>0.48299999999999998</v>
      </c>
      <c r="C39" s="85">
        <v>0.95</v>
      </c>
      <c r="D39" s="149">
        <v>3.4089674661393055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2020-07-16T02:35:22Z</dcterms:modified>
</cp:coreProperties>
</file>