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D75C3930-DD07-4E78-B0C4-C04B43F418DC}" xr6:coauthVersionLast="45" xr6:coauthVersionMax="45" xr10:uidLastSave="{00000000-0000-0000-0000-000000000000}"/>
  <bookViews>
    <workbookView xWindow="1536" yWindow="1536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I19" i="2" s="1"/>
  <c r="H19" i="2"/>
  <c r="G20" i="2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/>
  <c r="G36" i="2"/>
  <c r="H36" i="2"/>
  <c r="I36" i="2" s="1"/>
  <c r="G37" i="2"/>
  <c r="H37" i="2"/>
  <c r="G38" i="2"/>
  <c r="H38" i="2"/>
  <c r="I38" i="2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H12" i="2"/>
  <c r="H13" i="2"/>
  <c r="I13" i="2" s="1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I8" i="2"/>
  <c r="G9" i="2"/>
  <c r="I9" i="2"/>
  <c r="G10" i="2"/>
  <c r="I10" i="2" s="1"/>
  <c r="G11" i="2"/>
  <c r="G12" i="2"/>
  <c r="G13" i="2"/>
  <c r="G14" i="2"/>
  <c r="G15" i="2"/>
  <c r="G2" i="2"/>
  <c r="I17" i="2"/>
  <c r="A17" i="2"/>
  <c r="A33" i="2"/>
  <c r="A26" i="2"/>
  <c r="A23" i="2"/>
  <c r="A37" i="2"/>
  <c r="A14" i="2"/>
  <c r="A15" i="2"/>
  <c r="I12" i="2" l="1"/>
  <c r="I11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<sst xmlns="http://schemas.openxmlformats.org/spreadsheetml/2006/main" count="1120" uniqueCount="273">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</sst>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365806</v>
      </c>
    </row>
    <row r="8" spans="1:3" ht="15" customHeight="1" x14ac:dyDescent="0.25">
      <c r="B8" s="7" t="s">
        <v>106</v>
      </c>
      <c r="C8" s="70">
        <v>6.0000000000000001E-3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0.81408699039999999</v>
      </c>
    </row>
    <row r="11" spans="1:3" ht="15" customHeight="1" x14ac:dyDescent="0.25">
      <c r="B11" s="7" t="s">
        <v>108</v>
      </c>
      <c r="C11" s="70">
        <v>0.89599999999999991</v>
      </c>
    </row>
    <row r="12" spans="1:3" ht="15" customHeight="1" x14ac:dyDescent="0.25">
      <c r="B12" s="7" t="s">
        <v>109</v>
      </c>
      <c r="C12" s="70">
        <v>0.70299999999999996</v>
      </c>
    </row>
    <row r="13" spans="1:3" ht="15" customHeight="1" x14ac:dyDescent="0.25">
      <c r="B13" s="7" t="s">
        <v>110</v>
      </c>
      <c r="C13" s="70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7.1399999999999991E-2</v>
      </c>
    </row>
    <row r="24" spans="1:3" ht="15" customHeight="1" x14ac:dyDescent="0.25">
      <c r="B24" s="20" t="s">
        <v>102</v>
      </c>
      <c r="C24" s="71">
        <v>0.52029999999999998</v>
      </c>
    </row>
    <row r="25" spans="1:3" ht="15" customHeight="1" x14ac:dyDescent="0.25">
      <c r="B25" s="20" t="s">
        <v>103</v>
      </c>
      <c r="C25" s="71">
        <v>0.36659999999999998</v>
      </c>
    </row>
    <row r="26" spans="1:3" ht="15" customHeight="1" x14ac:dyDescent="0.25">
      <c r="B26" s="20" t="s">
        <v>104</v>
      </c>
      <c r="C26" s="71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9.1</v>
      </c>
    </row>
    <row r="38" spans="1:5" ht="15" customHeight="1" x14ac:dyDescent="0.25">
      <c r="B38" s="16" t="s">
        <v>91</v>
      </c>
      <c r="C38" s="75">
        <v>14.8</v>
      </c>
      <c r="D38" s="17"/>
      <c r="E38" s="18"/>
    </row>
    <row r="39" spans="1:5" ht="15" customHeight="1" x14ac:dyDescent="0.25">
      <c r="B39" s="16" t="s">
        <v>90</v>
      </c>
      <c r="C39" s="75">
        <v>17.2</v>
      </c>
      <c r="D39" s="17"/>
      <c r="E39" s="17"/>
    </row>
    <row r="40" spans="1:5" ht="15" customHeight="1" x14ac:dyDescent="0.25">
      <c r="B40" s="16" t="s">
        <v>171</v>
      </c>
      <c r="C40" s="75">
        <v>0.44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0.03</v>
      </c>
      <c r="D45" s="17"/>
    </row>
    <row r="46" spans="1:5" ht="15.75" customHeight="1" x14ac:dyDescent="0.25">
      <c r="B46" s="16" t="s">
        <v>11</v>
      </c>
      <c r="C46" s="71">
        <v>0.10460000000000001</v>
      </c>
      <c r="D46" s="17"/>
    </row>
    <row r="47" spans="1:5" ht="15.75" customHeight="1" x14ac:dyDescent="0.25">
      <c r="B47" s="16" t="s">
        <v>12</v>
      </c>
      <c r="C47" s="71">
        <v>7.7699999999999991E-2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2.2805377467175001</v>
      </c>
      <c r="D51" s="17"/>
    </row>
    <row r="52" spans="1:4" ht="15" customHeight="1" x14ac:dyDescent="0.25">
      <c r="B52" s="16" t="s">
        <v>125</v>
      </c>
      <c r="C52" s="76">
        <v>2.0420213770299998</v>
      </c>
    </row>
    <row r="53" spans="1:4" ht="15.75" customHeight="1" x14ac:dyDescent="0.25">
      <c r="B53" s="16" t="s">
        <v>126</v>
      </c>
      <c r="C53" s="76">
        <v>2.0420213770299998</v>
      </c>
    </row>
    <row r="54" spans="1:4" ht="15.75" customHeight="1" x14ac:dyDescent="0.25">
      <c r="B54" s="16" t="s">
        <v>127</v>
      </c>
      <c r="C54" s="76">
        <v>1.2157038472699999</v>
      </c>
    </row>
    <row r="55" spans="1:4" ht="15.75" customHeight="1" x14ac:dyDescent="0.25">
      <c r="B55" s="16" t="s">
        <v>128</v>
      </c>
      <c r="C55" s="76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0.52070589217178043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3.293643106E-2</v>
      </c>
      <c r="C3" s="26">
        <f>frac_mam_1_5months * 2.6</f>
        <v>3.293643106E-2</v>
      </c>
      <c r="D3" s="26">
        <f>frac_mam_6_11months * 2.6</f>
        <v>3.67680742E-2</v>
      </c>
      <c r="E3" s="26">
        <f>frac_mam_12_23months * 2.6</f>
        <v>1.1335174240000001E-2</v>
      </c>
      <c r="F3" s="26">
        <f>frac_mam_24_59months * 2.6</f>
        <v>2.1532393566666665E-2</v>
      </c>
    </row>
    <row r="4" spans="1:6" ht="15.75" customHeight="1" x14ac:dyDescent="0.25">
      <c r="A4" s="3" t="s">
        <v>66</v>
      </c>
      <c r="B4" s="26">
        <f>frac_sam_1month * 2.6</f>
        <v>1.0379433739999999E-2</v>
      </c>
      <c r="C4" s="26">
        <f>frac_sam_1_5months * 2.6</f>
        <v>1.0379433739999999E-2</v>
      </c>
      <c r="D4" s="26">
        <f>frac_sam_6_11months * 2.6</f>
        <v>3.10605256E-2</v>
      </c>
      <c r="E4" s="26">
        <f>frac_sam_12_23months * 2.6</f>
        <v>1.488534216E-2</v>
      </c>
      <c r="F4" s="26">
        <f>frac_sam_24_59months * 2.6</f>
        <v>6.6337455599999994E-3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6.0000000000000001E-3</v>
      </c>
      <c r="E2" s="91">
        <f>food_insecure</f>
        <v>6.0000000000000001E-3</v>
      </c>
      <c r="F2" s="91">
        <f>food_insecure</f>
        <v>6.0000000000000001E-3</v>
      </c>
      <c r="G2" s="91">
        <f>food_insecure</f>
        <v>6.0000000000000001E-3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6.0000000000000001E-3</v>
      </c>
      <c r="F5" s="91">
        <f>food_insecure</f>
        <v>6.0000000000000001E-3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2.2805377467175001</v>
      </c>
      <c r="D7" s="91">
        <f>diarrhoea_1_5mo</f>
        <v>2.0420213770299998</v>
      </c>
      <c r="E7" s="91">
        <f>diarrhoea_6_11mo</f>
        <v>2.0420213770299998</v>
      </c>
      <c r="F7" s="91">
        <f>diarrhoea_12_23mo</f>
        <v>1.2157038472699999</v>
      </c>
      <c r="G7" s="91">
        <f>diarrhoea_24_59mo</f>
        <v>1.2157038472699999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6.0000000000000001E-3</v>
      </c>
      <c r="F8" s="91">
        <f>food_insecure</f>
        <v>6.0000000000000001E-3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2.2805377467175001</v>
      </c>
      <c r="D12" s="91">
        <f>diarrhoea_1_5mo</f>
        <v>2.0420213770299998</v>
      </c>
      <c r="E12" s="91">
        <f>diarrhoea_6_11mo</f>
        <v>2.0420213770299998</v>
      </c>
      <c r="F12" s="91">
        <f>diarrhoea_12_23mo</f>
        <v>1.2157038472699999</v>
      </c>
      <c r="G12" s="91">
        <f>diarrhoea_24_59mo</f>
        <v>1.2157038472699999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6.0000000000000001E-3</v>
      </c>
      <c r="I15" s="91">
        <f>food_insecure</f>
        <v>6.0000000000000001E-3</v>
      </c>
      <c r="J15" s="91">
        <f>food_insecure</f>
        <v>6.0000000000000001E-3</v>
      </c>
      <c r="K15" s="91">
        <f>food_insecure</f>
        <v>6.0000000000000001E-3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0.89599999999999991</v>
      </c>
      <c r="I18" s="91">
        <f>frac_PW_health_facility</f>
        <v>0.89599999999999991</v>
      </c>
      <c r="J18" s="91">
        <f>frac_PW_health_facility</f>
        <v>0.89599999999999991</v>
      </c>
      <c r="K18" s="91">
        <f>frac_PW_health_facility</f>
        <v>0.89599999999999991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0.317</v>
      </c>
      <c r="M24" s="91">
        <f>famplan_unmet_need</f>
        <v>0.317</v>
      </c>
      <c r="N24" s="91">
        <f>famplan_unmet_need</f>
        <v>0.317</v>
      </c>
      <c r="O24" s="91">
        <f>famplan_unmet_need</f>
        <v>0.317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9.1331625096096006E-2</v>
      </c>
      <c r="M25" s="91">
        <f>(1-food_insecure)*(0.49)+food_insecure*(0.7)</f>
        <v>0.49125999999999997</v>
      </c>
      <c r="N25" s="91">
        <f>(1-food_insecure)*(0.49)+food_insecure*(0.7)</f>
        <v>0.49125999999999997</v>
      </c>
      <c r="O25" s="91">
        <f>(1-food_insecure)*(0.49)+food_insecure*(0.7)</f>
        <v>0.49125999999999997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3.9142125041183994E-2</v>
      </c>
      <c r="M26" s="91">
        <f>(1-food_insecure)*(0.21)+food_insecure*(0.3)</f>
        <v>0.21053999999999998</v>
      </c>
      <c r="N26" s="91">
        <f>(1-food_insecure)*(0.21)+food_insecure*(0.3)</f>
        <v>0.21053999999999998</v>
      </c>
      <c r="O26" s="91">
        <f>(1-food_insecure)*(0.21)+food_insecure*(0.3)</f>
        <v>0.21053999999999998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5.5439259462719999E-2</v>
      </c>
      <c r="M27" s="91">
        <f>(1-food_insecure)*(0.3)</f>
        <v>0.29819999999999997</v>
      </c>
      <c r="N27" s="91">
        <f>(1-food_insecure)*(0.3)</f>
        <v>0.29819999999999997</v>
      </c>
      <c r="O27" s="91">
        <f>(1-food_insecure)*(0.3)</f>
        <v>0.29819999999999997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0.81408699039999999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66320.403000000006</v>
      </c>
      <c r="C2" s="78">
        <v>107000</v>
      </c>
      <c r="D2" s="78">
        <v>243000</v>
      </c>
      <c r="E2" s="78">
        <v>276000</v>
      </c>
      <c r="F2" s="78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76790.922006509587</v>
      </c>
      <c r="I2" s="22">
        <f>G2-H2</f>
        <v>761209.07799349038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65339.898400000005</v>
      </c>
      <c r="C3" s="78">
        <v>111000</v>
      </c>
      <c r="D3" s="78">
        <v>235000</v>
      </c>
      <c r="E3" s="78">
        <v>282000</v>
      </c>
      <c r="F3" s="78">
        <v>216000</v>
      </c>
      <c r="G3" s="22">
        <f t="shared" si="0"/>
        <v>844000</v>
      </c>
      <c r="H3" s="22">
        <f t="shared" si="1"/>
        <v>75655.617502017616</v>
      </c>
      <c r="I3" s="22">
        <f t="shared" ref="I3:I15" si="3">G3-H3</f>
        <v>768344.38249798235</v>
      </c>
    </row>
    <row r="4" spans="1:9" ht="15.75" customHeight="1" x14ac:dyDescent="0.25">
      <c r="A4" s="7">
        <f t="shared" si="2"/>
        <v>2022</v>
      </c>
      <c r="B4" s="77">
        <v>64272.571800000005</v>
      </c>
      <c r="C4" s="78">
        <v>115000</v>
      </c>
      <c r="D4" s="78">
        <v>228000</v>
      </c>
      <c r="E4" s="78">
        <v>285000</v>
      </c>
      <c r="F4" s="78">
        <v>220000</v>
      </c>
      <c r="G4" s="22">
        <f t="shared" si="0"/>
        <v>848000</v>
      </c>
      <c r="H4" s="22">
        <f t="shared" si="1"/>
        <v>74419.783731585412</v>
      </c>
      <c r="I4" s="22">
        <f t="shared" si="3"/>
        <v>773580.21626841463</v>
      </c>
    </row>
    <row r="5" spans="1:9" ht="15.75" customHeight="1" x14ac:dyDescent="0.25">
      <c r="A5" s="7">
        <f t="shared" si="2"/>
        <v>2023</v>
      </c>
      <c r="B5" s="77">
        <v>63140.796000000009</v>
      </c>
      <c r="C5" s="78">
        <v>121000</v>
      </c>
      <c r="D5" s="78">
        <v>221000</v>
      </c>
      <c r="E5" s="78">
        <v>285000</v>
      </c>
      <c r="F5" s="78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7">
        <f t="shared" si="2"/>
        <v>2024</v>
      </c>
      <c r="B6" s="77">
        <v>61927.8842</v>
      </c>
      <c r="C6" s="78">
        <v>128000</v>
      </c>
      <c r="D6" s="78">
        <v>217000</v>
      </c>
      <c r="E6" s="78">
        <v>284000</v>
      </c>
      <c r="F6" s="78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7">
        <f t="shared" si="2"/>
        <v>2025</v>
      </c>
      <c r="B7" s="77">
        <v>60637.248000000007</v>
      </c>
      <c r="C7" s="78">
        <v>136000</v>
      </c>
      <c r="D7" s="78">
        <v>214000</v>
      </c>
      <c r="E7" s="78">
        <v>281000</v>
      </c>
      <c r="F7" s="78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7">
        <f t="shared" si="2"/>
        <v>2026</v>
      </c>
      <c r="B8" s="77">
        <v>60106.635200000004</v>
      </c>
      <c r="C8" s="78">
        <v>144000</v>
      </c>
      <c r="D8" s="78">
        <v>214000</v>
      </c>
      <c r="E8" s="78">
        <v>275000</v>
      </c>
      <c r="F8" s="78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7">
        <f t="shared" si="2"/>
        <v>2027</v>
      </c>
      <c r="B9" s="77">
        <v>59536.365600000012</v>
      </c>
      <c r="C9" s="78">
        <v>154000</v>
      </c>
      <c r="D9" s="78">
        <v>216000</v>
      </c>
      <c r="E9" s="78">
        <v>266000</v>
      </c>
      <c r="F9" s="78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7">
        <f t="shared" si="2"/>
        <v>2028</v>
      </c>
      <c r="B10" s="77">
        <v>58927.431600000011</v>
      </c>
      <c r="C10" s="78">
        <v>163000</v>
      </c>
      <c r="D10" s="78">
        <v>221000</v>
      </c>
      <c r="E10" s="78">
        <v>256000</v>
      </c>
      <c r="F10" s="78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7">
        <f t="shared" si="2"/>
        <v>2029</v>
      </c>
      <c r="B11" s="77">
        <v>58264.324800000002</v>
      </c>
      <c r="C11" s="78">
        <v>170000</v>
      </c>
      <c r="D11" s="78">
        <v>228000</v>
      </c>
      <c r="E11" s="78">
        <v>245000</v>
      </c>
      <c r="F11" s="78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7">
        <f t="shared" si="2"/>
        <v>2030</v>
      </c>
      <c r="B12" s="77">
        <v>57581.37000000001</v>
      </c>
      <c r="C12" s="78">
        <v>175000</v>
      </c>
      <c r="D12" s="78">
        <v>237000</v>
      </c>
      <c r="E12" s="78">
        <v>236000</v>
      </c>
      <c r="F12" s="78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7" t="str">
        <f t="shared" si="2"/>
        <v/>
      </c>
      <c r="B13" s="77">
        <v>106000</v>
      </c>
      <c r="C13" s="78">
        <v>253000</v>
      </c>
      <c r="D13" s="78">
        <v>270000</v>
      </c>
      <c r="E13" s="78">
        <v>209000</v>
      </c>
      <c r="F13" s="78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1.5183096000000002E-2</v>
      </c>
    </row>
    <row r="4" spans="1:8" ht="15.75" customHeight="1" x14ac:dyDescent="0.25">
      <c r="B4" s="24" t="s">
        <v>7</v>
      </c>
      <c r="C4" s="79">
        <v>8.6406222262028973E-2</v>
      </c>
    </row>
    <row r="5" spans="1:8" ht="15.75" customHeight="1" x14ac:dyDescent="0.25">
      <c r="B5" s="24" t="s">
        <v>8</v>
      </c>
      <c r="C5" s="79">
        <v>0.16571186974044211</v>
      </c>
    </row>
    <row r="6" spans="1:8" ht="15.75" customHeight="1" x14ac:dyDescent="0.25">
      <c r="B6" s="24" t="s">
        <v>10</v>
      </c>
      <c r="C6" s="79">
        <v>0.28130626571392925</v>
      </c>
    </row>
    <row r="7" spans="1:8" ht="15.75" customHeight="1" x14ac:dyDescent="0.25">
      <c r="B7" s="24" t="s">
        <v>13</v>
      </c>
      <c r="C7" s="79">
        <v>0.20140372097750903</v>
      </c>
    </row>
    <row r="8" spans="1:8" ht="15.75" customHeight="1" x14ac:dyDescent="0.25">
      <c r="B8" s="24" t="s">
        <v>14</v>
      </c>
      <c r="C8" s="79">
        <v>1.4736002926608585E-6</v>
      </c>
    </row>
    <row r="9" spans="1:8" ht="15.75" customHeight="1" x14ac:dyDescent="0.25">
      <c r="B9" s="24" t="s">
        <v>27</v>
      </c>
      <c r="C9" s="79">
        <v>0.126632850081281</v>
      </c>
    </row>
    <row r="10" spans="1:8" ht="15.75" customHeight="1" x14ac:dyDescent="0.25">
      <c r="B10" s="24" t="s">
        <v>15</v>
      </c>
      <c r="C10" s="79">
        <v>0.123354501624517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2.54555292204348E-2</v>
      </c>
      <c r="D14" s="79">
        <v>2.54555292204348E-2</v>
      </c>
      <c r="E14" s="79">
        <v>1.2961527340528401E-2</v>
      </c>
      <c r="F14" s="79">
        <v>1.2961527340528401E-2</v>
      </c>
    </row>
    <row r="15" spans="1:8" ht="15.75" customHeight="1" x14ac:dyDescent="0.25">
      <c r="B15" s="24" t="s">
        <v>16</v>
      </c>
      <c r="C15" s="79">
        <v>0.42782524223724006</v>
      </c>
      <c r="D15" s="79">
        <v>0.42782524223724006</v>
      </c>
      <c r="E15" s="79">
        <v>0.32109513248464</v>
      </c>
      <c r="F15" s="79">
        <v>0.32109513248464</v>
      </c>
    </row>
    <row r="16" spans="1:8" ht="15.75" customHeight="1" x14ac:dyDescent="0.25">
      <c r="B16" s="24" t="s">
        <v>17</v>
      </c>
      <c r="C16" s="79">
        <v>8.6330935410826801E-3</v>
      </c>
      <c r="D16" s="79">
        <v>8.6330935410826801E-3</v>
      </c>
      <c r="E16" s="79">
        <v>1.3738424626171702E-2</v>
      </c>
      <c r="F16" s="79">
        <v>1.3738424626171702E-2</v>
      </c>
    </row>
    <row r="17" spans="1:8" ht="15.75" customHeight="1" x14ac:dyDescent="0.25">
      <c r="B17" s="24" t="s">
        <v>18</v>
      </c>
      <c r="C17" s="79">
        <v>7.8851047057001995E-7</v>
      </c>
      <c r="D17" s="79">
        <v>7.8851047057001995E-7</v>
      </c>
      <c r="E17" s="79">
        <v>3.8623893132508202E-6</v>
      </c>
      <c r="F17" s="79">
        <v>3.8623893132508202E-6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1.1630710891226602E-2</v>
      </c>
      <c r="D19" s="79">
        <v>1.1630710891226602E-2</v>
      </c>
      <c r="E19" s="79">
        <v>2.40555689605246E-2</v>
      </c>
      <c r="F19" s="79">
        <v>2.40555689605246E-2</v>
      </c>
    </row>
    <row r="20" spans="1:8" ht="15.75" customHeight="1" x14ac:dyDescent="0.25">
      <c r="B20" s="24" t="s">
        <v>21</v>
      </c>
      <c r="C20" s="79">
        <v>3.5354452512455898E-4</v>
      </c>
      <c r="D20" s="79">
        <v>3.5354452512455898E-4</v>
      </c>
      <c r="E20" s="79">
        <v>2.9800456123049599E-3</v>
      </c>
      <c r="F20" s="79">
        <v>2.9800456123049599E-3</v>
      </c>
    </row>
    <row r="21" spans="1:8" ht="15.75" customHeight="1" x14ac:dyDescent="0.25">
      <c r="B21" s="24" t="s">
        <v>22</v>
      </c>
      <c r="C21" s="79">
        <v>9.4114768717411298E-2</v>
      </c>
      <c r="D21" s="79">
        <v>9.4114768717411298E-2</v>
      </c>
      <c r="E21" s="79">
        <v>0.30597472399057701</v>
      </c>
      <c r="F21" s="79">
        <v>0.30597472399057701</v>
      </c>
    </row>
    <row r="22" spans="1:8" ht="15.75" customHeight="1" x14ac:dyDescent="0.25">
      <c r="B22" s="24" t="s">
        <v>23</v>
      </c>
      <c r="C22" s="79">
        <v>0.43198632235700951</v>
      </c>
      <c r="D22" s="79">
        <v>0.43198632235700951</v>
      </c>
      <c r="E22" s="79">
        <v>0.31919071459594006</v>
      </c>
      <c r="F22" s="79">
        <v>0.31919071459594006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4.7699999999999992E-2</v>
      </c>
    </row>
    <row r="27" spans="1:8" ht="15.75" customHeight="1" x14ac:dyDescent="0.25">
      <c r="B27" s="24" t="s">
        <v>39</v>
      </c>
      <c r="C27" s="79">
        <v>1.8799999999999997E-2</v>
      </c>
    </row>
    <row r="28" spans="1:8" ht="15.75" customHeight="1" x14ac:dyDescent="0.25">
      <c r="B28" s="24" t="s">
        <v>40</v>
      </c>
      <c r="C28" s="79">
        <v>0.23170000000000002</v>
      </c>
    </row>
    <row r="29" spans="1:8" ht="15.75" customHeight="1" x14ac:dyDescent="0.25">
      <c r="B29" s="24" t="s">
        <v>41</v>
      </c>
      <c r="C29" s="79">
        <v>0.13849999999999998</v>
      </c>
    </row>
    <row r="30" spans="1:8" ht="15.75" customHeight="1" x14ac:dyDescent="0.25">
      <c r="B30" s="24" t="s">
        <v>42</v>
      </c>
      <c r="C30" s="79">
        <v>5.0799999999999998E-2</v>
      </c>
    </row>
    <row r="31" spans="1:8" ht="15.75" customHeight="1" x14ac:dyDescent="0.25">
      <c r="B31" s="24" t="s">
        <v>43</v>
      </c>
      <c r="C31" s="79">
        <v>7.0400000000000004E-2</v>
      </c>
    </row>
    <row r="32" spans="1:8" ht="15.75" customHeight="1" x14ac:dyDescent="0.25">
      <c r="B32" s="24" t="s">
        <v>44</v>
      </c>
      <c r="C32" s="79">
        <v>0.14760000000000001</v>
      </c>
    </row>
    <row r="33" spans="2:3" ht="15.75" customHeight="1" x14ac:dyDescent="0.25">
      <c r="B33" s="24" t="s">
        <v>45</v>
      </c>
      <c r="C33" s="79">
        <v>0.12210000000000001</v>
      </c>
    </row>
    <row r="34" spans="2:3" ht="15.75" customHeight="1" x14ac:dyDescent="0.25">
      <c r="B34" s="24" t="s">
        <v>46</v>
      </c>
      <c r="C34" s="79">
        <v>0.17240000000223518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0.85375338128964062</v>
      </c>
      <c r="D2" s="80">
        <v>0.85375338128964062</v>
      </c>
      <c r="E2" s="80">
        <v>0.80938268229270838</v>
      </c>
      <c r="F2" s="80">
        <v>0.63288919817425981</v>
      </c>
      <c r="G2" s="80">
        <v>0.60612809977447635</v>
      </c>
    </row>
    <row r="3" spans="1:15" ht="15.75" customHeight="1" x14ac:dyDescent="0.25">
      <c r="A3" s="5"/>
      <c r="B3" s="11" t="s">
        <v>118</v>
      </c>
      <c r="C3" s="80">
        <v>0.11003026871035942</v>
      </c>
      <c r="D3" s="80">
        <v>0.11003026871035942</v>
      </c>
      <c r="E3" s="80">
        <v>0.13473320470729164</v>
      </c>
      <c r="F3" s="80">
        <v>0.27656532882574036</v>
      </c>
      <c r="G3" s="80">
        <v>0.32107834655885714</v>
      </c>
    </row>
    <row r="4" spans="1:15" ht="15.75" customHeight="1" x14ac:dyDescent="0.25">
      <c r="A4" s="5"/>
      <c r="B4" s="11" t="s">
        <v>116</v>
      </c>
      <c r="C4" s="81">
        <v>2.4814906481481484E-2</v>
      </c>
      <c r="D4" s="81">
        <v>2.4814906481481484E-2</v>
      </c>
      <c r="E4" s="81">
        <v>4.7501496050000001E-2</v>
      </c>
      <c r="F4" s="81">
        <v>7.2733248803278694E-2</v>
      </c>
      <c r="G4" s="81">
        <v>5.8928114873015872E-2</v>
      </c>
    </row>
    <row r="5" spans="1:15" ht="15.75" customHeight="1" x14ac:dyDescent="0.25">
      <c r="A5" s="5"/>
      <c r="B5" s="11" t="s">
        <v>119</v>
      </c>
      <c r="C5" s="81">
        <v>1.1401443518518519E-2</v>
      </c>
      <c r="D5" s="81">
        <v>1.1401443518518519E-2</v>
      </c>
      <c r="E5" s="81">
        <v>8.3826169499999995E-3</v>
      </c>
      <c r="F5" s="81">
        <v>1.7812224196721314E-2</v>
      </c>
      <c r="G5" s="81">
        <v>1.3865438793650795E-2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0.91696715129387329</v>
      </c>
      <c r="D8" s="80">
        <v>0.91696715129387329</v>
      </c>
      <c r="E8" s="80">
        <v>0.95224770319413543</v>
      </c>
      <c r="F8" s="80">
        <v>0.97089760406471182</v>
      </c>
      <c r="G8" s="80">
        <v>0.96533152331204819</v>
      </c>
    </row>
    <row r="9" spans="1:15" ht="15.75" customHeight="1" x14ac:dyDescent="0.25">
      <c r="B9" s="7" t="s">
        <v>121</v>
      </c>
      <c r="C9" s="80">
        <v>6.6372900706126683E-2</v>
      </c>
      <c r="D9" s="80">
        <v>6.6372900706126683E-2</v>
      </c>
      <c r="E9" s="80">
        <v>2.1664373805864508E-2</v>
      </c>
      <c r="F9" s="80">
        <v>1.9017581935288169E-2</v>
      </c>
      <c r="G9" s="80">
        <v>2.3835346254618476E-2</v>
      </c>
    </row>
    <row r="10" spans="1:15" ht="15.75" customHeight="1" x14ac:dyDescent="0.25">
      <c r="B10" s="7" t="s">
        <v>122</v>
      </c>
      <c r="C10" s="81">
        <v>1.26678581E-2</v>
      </c>
      <c r="D10" s="81">
        <v>1.26678581E-2</v>
      </c>
      <c r="E10" s="81">
        <v>1.4141567000000001E-2</v>
      </c>
      <c r="F10" s="81">
        <v>4.3596824000000003E-3</v>
      </c>
      <c r="G10" s="81">
        <v>8.281689833333333E-3</v>
      </c>
    </row>
    <row r="11" spans="1:15" ht="15.75" customHeight="1" x14ac:dyDescent="0.25">
      <c r="B11" s="7" t="s">
        <v>123</v>
      </c>
      <c r="C11" s="81">
        <v>3.9920898999999998E-3</v>
      </c>
      <c r="D11" s="81">
        <v>3.9920898999999998E-3</v>
      </c>
      <c r="E11" s="81">
        <v>1.1946356E-2</v>
      </c>
      <c r="F11" s="81">
        <v>5.7251315999999998E-3</v>
      </c>
      <c r="G11" s="81">
        <v>2.5514405999999996E-3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0.36972114524999999</v>
      </c>
      <c r="D14" s="82">
        <v>0.35988932596000001</v>
      </c>
      <c r="E14" s="82">
        <v>0.35988932596000001</v>
      </c>
      <c r="F14" s="82">
        <v>0.26732186760100002</v>
      </c>
      <c r="G14" s="82">
        <v>0.26732186760100002</v>
      </c>
      <c r="H14" s="83">
        <v>0.30299999999999999</v>
      </c>
      <c r="I14" s="83">
        <v>0.30299999999999999</v>
      </c>
      <c r="J14" s="83">
        <v>0.30299999999999999</v>
      </c>
      <c r="K14" s="83">
        <v>0.30299999999999999</v>
      </c>
      <c r="L14" s="83">
        <v>0.23564000542499999</v>
      </c>
      <c r="M14" s="83">
        <v>0.23359254795349998</v>
      </c>
      <c r="N14" s="83">
        <v>0.25522475301050002</v>
      </c>
      <c r="O14" s="83">
        <v>0.26249799039849997</v>
      </c>
    </row>
    <row r="15" spans="1:15" ht="15.75" customHeight="1" x14ac:dyDescent="0.25">
      <c r="B15" s="16" t="s">
        <v>68</v>
      </c>
      <c r="C15" s="80">
        <f>iron_deficiency_anaemia*C14</f>
        <v>0.19251597879217366</v>
      </c>
      <c r="D15" s="80">
        <f t="shared" ref="D15:O15" si="0">iron_deficiency_anaemia*D14</f>
        <v>0.1873964925571025</v>
      </c>
      <c r="E15" s="80">
        <f t="shared" si="0"/>
        <v>0.1873964925571025</v>
      </c>
      <c r="F15" s="80">
        <f t="shared" si="0"/>
        <v>0.13919607156620528</v>
      </c>
      <c r="G15" s="80">
        <f t="shared" si="0"/>
        <v>0.13919607156620528</v>
      </c>
      <c r="H15" s="80">
        <f t="shared" si="0"/>
        <v>0.15777388532804945</v>
      </c>
      <c r="I15" s="80">
        <f t="shared" si="0"/>
        <v>0.15777388532804945</v>
      </c>
      <c r="J15" s="80">
        <f t="shared" si="0"/>
        <v>0.15777388532804945</v>
      </c>
      <c r="K15" s="80">
        <f t="shared" si="0"/>
        <v>0.15777388532804945</v>
      </c>
      <c r="L15" s="80">
        <f t="shared" si="0"/>
        <v>0.12269913925618781</v>
      </c>
      <c r="M15" s="80">
        <f t="shared" si="0"/>
        <v>0.12163301608680661</v>
      </c>
      <c r="N15" s="80">
        <f t="shared" si="0"/>
        <v>0.1328970327206547</v>
      </c>
      <c r="O15" s="80">
        <f t="shared" si="0"/>
        <v>0.13668425028375039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0.68400000000000005</v>
      </c>
      <c r="D2" s="81">
        <v>0.42200000000000004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5.4000000000000006E-2</v>
      </c>
      <c r="D3" s="81">
        <v>9.5000000000000001E-2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0.23600000000000002</v>
      </c>
      <c r="D4" s="81">
        <v>0.442</v>
      </c>
      <c r="E4" s="81">
        <v>0.90200000000000002</v>
      </c>
      <c r="F4" s="81">
        <v>0.66099999999999992</v>
      </c>
      <c r="G4" s="81">
        <v>0</v>
      </c>
    </row>
    <row r="5" spans="1:7" x14ac:dyDescent="0.25">
      <c r="B5" s="43" t="s">
        <v>169</v>
      </c>
      <c r="C5" s="80">
        <f>1-SUM(C2:C4)</f>
        <v>2.5999999999999912E-2</v>
      </c>
      <c r="D5" s="80">
        <f>1-SUM(D2:D4)</f>
        <v>4.0999999999999925E-2</v>
      </c>
      <c r="E5" s="80">
        <f>1-SUM(E2:E4)</f>
        <v>9.7999999999999976E-2</v>
      </c>
      <c r="F5" s="80">
        <f>1-SUM(F2:F4)</f>
        <v>0.33900000000000008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0.13571999999999998</v>
      </c>
      <c r="D2" s="143">
        <v>0.12961</v>
      </c>
      <c r="E2" s="143">
        <v>0.12362999999999999</v>
      </c>
      <c r="F2" s="143">
        <v>0.11789999999999999</v>
      </c>
      <c r="G2" s="143">
        <v>0.11251</v>
      </c>
      <c r="H2" s="143">
        <v>0.10737000000000001</v>
      </c>
      <c r="I2" s="143">
        <v>0.10259</v>
      </c>
      <c r="J2" s="143">
        <v>9.8170000000000007E-2</v>
      </c>
      <c r="K2" s="143">
        <v>9.4049999999999995E-2</v>
      </c>
      <c r="L2" s="143">
        <v>9.0120000000000006E-2</v>
      </c>
      <c r="M2" s="143">
        <v>8.6349999999999996E-2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1.205E-2</v>
      </c>
      <c r="D4" s="143">
        <v>1.1519999999999999E-2</v>
      </c>
      <c r="E4" s="143">
        <v>1.1009999999999999E-2</v>
      </c>
      <c r="F4" s="143">
        <v>1.052E-2</v>
      </c>
      <c r="G4" s="143">
        <v>1.0059999999999999E-2</v>
      </c>
      <c r="H4" s="143">
        <v>9.6299999999999997E-3</v>
      </c>
      <c r="I4" s="143">
        <v>9.2300000000000004E-3</v>
      </c>
      <c r="J4" s="143">
        <v>8.8699999999999994E-3</v>
      </c>
      <c r="K4" s="143">
        <v>8.539999999999999E-3</v>
      </c>
      <c r="L4" s="143">
        <v>8.2199999999999999E-3</v>
      </c>
      <c r="M4" s="143">
        <v>7.9100000000000004E-3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0.30299999999999999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0.23564000542499999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0.42200000000000004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0.66099999999999992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22.783000000000001</v>
      </c>
      <c r="D13" s="142">
        <v>21.943999999999999</v>
      </c>
      <c r="E13" s="142">
        <v>21.186</v>
      </c>
      <c r="F13" s="142">
        <v>20.439</v>
      </c>
      <c r="G13" s="142">
        <v>19.771999999999998</v>
      </c>
      <c r="H13" s="142">
        <v>19.155000000000001</v>
      </c>
      <c r="I13" s="142">
        <v>18.535</v>
      </c>
      <c r="J13" s="142">
        <v>17.978000000000002</v>
      </c>
      <c r="K13" s="142">
        <v>17.448</v>
      </c>
      <c r="L13" s="142">
        <v>16.956</v>
      </c>
      <c r="M13" s="142">
        <v>16.494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0.44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55.159498129923826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39.815804482761187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369.40825523463695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2.421950972929686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1.4152701972430801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1.4152701972430801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1.4152701972430801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1.4152701972430801</v>
      </c>
      <c r="E13" s="86" t="s">
        <v>202</v>
      </c>
    </row>
    <row r="14" spans="1:5" ht="15.75" customHeight="1" x14ac:dyDescent="0.25">
      <c r="A14" s="11" t="s">
        <v>187</v>
      </c>
      <c r="B14" s="85">
        <v>0.25900000000000001</v>
      </c>
      <c r="C14" s="85">
        <v>0.95</v>
      </c>
      <c r="D14" s="149">
        <v>12.948103926557097</v>
      </c>
      <c r="E14" s="86" t="s">
        <v>202</v>
      </c>
    </row>
    <row r="15" spans="1:5" ht="15.75" customHeight="1" x14ac:dyDescent="0.25">
      <c r="A15" s="11" t="s">
        <v>209</v>
      </c>
      <c r="B15" s="85">
        <v>0.25900000000000001</v>
      </c>
      <c r="C15" s="85">
        <v>0.95</v>
      </c>
      <c r="D15" s="149">
        <v>12.948103926557097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0.65486972645244557</v>
      </c>
      <c r="E17" s="86" t="s">
        <v>202</v>
      </c>
    </row>
    <row r="18" spans="1:5" ht="16.05" customHeight="1" x14ac:dyDescent="0.25">
      <c r="A18" s="52" t="s">
        <v>173</v>
      </c>
      <c r="B18" s="85">
        <v>0.50800000000000001</v>
      </c>
      <c r="C18" s="85">
        <v>0.95</v>
      </c>
      <c r="D18" s="149">
        <v>8.5297262743193443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19.502352360317875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22.310696665214223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4.2392904639519235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18.500074668290562</v>
      </c>
      <c r="E24" s="86" t="s">
        <v>202</v>
      </c>
    </row>
    <row r="25" spans="1:5" ht="15.75" customHeight="1" x14ac:dyDescent="0.25">
      <c r="A25" s="52" t="s">
        <v>87</v>
      </c>
      <c r="B25" s="85">
        <v>0.66200000000000003</v>
      </c>
      <c r="C25" s="85">
        <v>0.95</v>
      </c>
      <c r="D25" s="149">
        <v>18.507752237773879</v>
      </c>
      <c r="E25" s="86" t="s">
        <v>202</v>
      </c>
    </row>
    <row r="26" spans="1:5" ht="15.75" customHeight="1" x14ac:dyDescent="0.25">
      <c r="A26" s="52" t="s">
        <v>137</v>
      </c>
      <c r="B26" s="85">
        <v>0.25900000000000001</v>
      </c>
      <c r="C26" s="85">
        <v>0.95</v>
      </c>
      <c r="D26" s="149">
        <v>5.0748132895361326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6.8751769374902958</v>
      </c>
      <c r="E27" s="86" t="s">
        <v>202</v>
      </c>
    </row>
    <row r="28" spans="1:5" ht="15.75" customHeight="1" x14ac:dyDescent="0.25">
      <c r="A28" s="52" t="s">
        <v>84</v>
      </c>
      <c r="B28" s="85">
        <v>0.41799999999999998</v>
      </c>
      <c r="C28" s="85">
        <v>0.95</v>
      </c>
      <c r="D28" s="149">
        <v>0.83701731270670798</v>
      </c>
      <c r="E28" s="86" t="s">
        <v>202</v>
      </c>
    </row>
    <row r="29" spans="1:5" ht="15.75" customHeight="1" x14ac:dyDescent="0.25">
      <c r="A29" s="52" t="s">
        <v>58</v>
      </c>
      <c r="B29" s="85">
        <v>0.50800000000000001</v>
      </c>
      <c r="C29" s="85">
        <v>0.95</v>
      </c>
      <c r="D29" s="149">
        <v>107.09788409737469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345.57211158835923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345.57211158835923</v>
      </c>
      <c r="E31" s="86" t="s">
        <v>202</v>
      </c>
    </row>
    <row r="32" spans="1:5" ht="15.75" customHeight="1" x14ac:dyDescent="0.25">
      <c r="A32" s="52" t="s">
        <v>28</v>
      </c>
      <c r="B32" s="85">
        <v>0.82</v>
      </c>
      <c r="C32" s="85">
        <v>0.95</v>
      </c>
      <c r="D32" s="149">
        <v>1.3995185494692863</v>
      </c>
      <c r="E32" s="86" t="s">
        <v>202</v>
      </c>
    </row>
    <row r="33" spans="1:6" ht="15.75" customHeight="1" x14ac:dyDescent="0.25">
      <c r="A33" s="52" t="s">
        <v>83</v>
      </c>
      <c r="B33" s="85">
        <v>0.78900000000000003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0.51300000000000001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0.59699999999999998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0.64400000000000002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0.24399999999999999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9.1999999999999998E-2</v>
      </c>
      <c r="C38" s="85">
        <v>0.95</v>
      </c>
      <c r="D38" s="149">
        <v>1.9607183580624117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1.4206370346435961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2020-07-16T02:35:32Z</dcterms:modified>
</cp:coreProperties>
</file>