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064F724D-FB24-4DC0-8B41-D7BA8C12A50E}" xr6:coauthVersionLast="45" xr6:coauthVersionMax="45" xr10:uidLastSave="{00000000-0000-0000-0000-000000000000}"/>
  <bookViews>
    <workbookView xWindow="1920" yWindow="1920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I8" i="2"/>
  <c r="G9" i="2"/>
  <c r="I9" i="2"/>
  <c r="G10" i="2"/>
  <c r="I10" i="2" s="1"/>
  <c r="G11" i="2"/>
  <c r="G12" i="2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1" i="2"/>
  <c r="A34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<sst xmlns="http://schemas.openxmlformats.org/spreadsheetml/2006/main" count="1120" uniqueCount="273">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</sst>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32378335</v>
      </c>
    </row>
    <row r="8" spans="1:3" ht="15" customHeight="1" x14ac:dyDescent="0.25">
      <c r="B8" s="7" t="s">
        <v>106</v>
      </c>
      <c r="C8" s="70">
        <v>0.53469999999999995</v>
      </c>
    </row>
    <row r="9" spans="1:3" ht="15" customHeight="1" x14ac:dyDescent="0.25">
      <c r="B9" s="9" t="s">
        <v>107</v>
      </c>
      <c r="C9" s="71">
        <v>0.99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0.51100000000000001</v>
      </c>
    </row>
    <row r="12" spans="1:3" ht="15" customHeight="1" x14ac:dyDescent="0.25">
      <c r="B12" s="7" t="s">
        <v>109</v>
      </c>
      <c r="C12" s="70">
        <v>0.23699999999999999</v>
      </c>
    </row>
    <row r="13" spans="1:3" ht="15" customHeight="1" x14ac:dyDescent="0.25">
      <c r="B13" s="7" t="s">
        <v>110</v>
      </c>
      <c r="C13" s="70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9.9700000000000011E-2</v>
      </c>
    </row>
    <row r="24" spans="1:3" ht="15" customHeight="1" x14ac:dyDescent="0.25">
      <c r="B24" s="20" t="s">
        <v>102</v>
      </c>
      <c r="C24" s="71">
        <v>0.43430000000000002</v>
      </c>
    </row>
    <row r="25" spans="1:3" ht="15" customHeight="1" x14ac:dyDescent="0.25">
      <c r="B25" s="20" t="s">
        <v>103</v>
      </c>
      <c r="C25" s="71">
        <v>0.35899999999999999</v>
      </c>
    </row>
    <row r="26" spans="1:3" ht="15" customHeight="1" x14ac:dyDescent="0.25">
      <c r="B26" s="20" t="s">
        <v>104</v>
      </c>
      <c r="C26" s="71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0.193</v>
      </c>
    </row>
    <row r="30" spans="1:3" ht="14.25" customHeight="1" x14ac:dyDescent="0.25">
      <c r="B30" s="30" t="s">
        <v>76</v>
      </c>
      <c r="C30" s="73">
        <v>6.3E-2</v>
      </c>
    </row>
    <row r="31" spans="1:3" ht="14.25" customHeight="1" x14ac:dyDescent="0.25">
      <c r="B31" s="30" t="s">
        <v>77</v>
      </c>
      <c r="C31" s="73">
        <v>0.157</v>
      </c>
    </row>
    <row r="32" spans="1:3" ht="14.25" customHeight="1" x14ac:dyDescent="0.25">
      <c r="B32" s="30" t="s">
        <v>78</v>
      </c>
      <c r="C32" s="73">
        <v>0.58700000000000008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32.9</v>
      </c>
    </row>
    <row r="38" spans="1:5" ht="15" customHeight="1" x14ac:dyDescent="0.25">
      <c r="B38" s="16" t="s">
        <v>91</v>
      </c>
      <c r="C38" s="75">
        <v>64.599999999999994</v>
      </c>
      <c r="D38" s="17"/>
      <c r="E38" s="18"/>
    </row>
    <row r="39" spans="1:5" ht="15" customHeight="1" x14ac:dyDescent="0.25">
      <c r="B39" s="16" t="s">
        <v>90</v>
      </c>
      <c r="C39" s="75">
        <v>100.2</v>
      </c>
      <c r="D39" s="17"/>
      <c r="E39" s="17"/>
    </row>
    <row r="40" spans="1:5" ht="15" customHeight="1" x14ac:dyDescent="0.25">
      <c r="B40" s="16" t="s">
        <v>171</v>
      </c>
      <c r="C40" s="75">
        <v>8.14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1.9599999999999999E-2</v>
      </c>
      <c r="D45" s="17"/>
    </row>
    <row r="46" spans="1:5" ht="15.75" customHeight="1" x14ac:dyDescent="0.25">
      <c r="B46" s="16" t="s">
        <v>11</v>
      </c>
      <c r="C46" s="71">
        <v>0.1026</v>
      </c>
      <c r="D46" s="17"/>
    </row>
    <row r="47" spans="1:5" ht="15.75" customHeight="1" x14ac:dyDescent="0.25">
      <c r="B47" s="16" t="s">
        <v>12</v>
      </c>
      <c r="C47" s="71">
        <v>0.21789999999999998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2.5781479612874998</v>
      </c>
      <c r="D51" s="17"/>
    </row>
    <row r="52" spans="1:4" ht="15" customHeight="1" x14ac:dyDescent="0.25">
      <c r="B52" s="16" t="s">
        <v>125</v>
      </c>
      <c r="C52" s="76">
        <v>2.58177530134</v>
      </c>
    </row>
    <row r="53" spans="1:4" ht="15.75" customHeight="1" x14ac:dyDescent="0.25">
      <c r="B53" s="16" t="s">
        <v>126</v>
      </c>
      <c r="C53" s="76">
        <v>2.58177530134</v>
      </c>
    </row>
    <row r="54" spans="1:4" ht="15.75" customHeight="1" x14ac:dyDescent="0.25">
      <c r="B54" s="16" t="s">
        <v>127</v>
      </c>
      <c r="C54" s="76">
        <v>1.6825661775899998</v>
      </c>
    </row>
    <row r="55" spans="1:4" ht="15.75" customHeight="1" x14ac:dyDescent="0.25">
      <c r="B55" s="16" t="s">
        <v>128</v>
      </c>
      <c r="C55" s="76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0.37552984968011105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0.24247809300000001</v>
      </c>
      <c r="C3" s="26">
        <f>frac_mam_1_5months * 2.6</f>
        <v>0.24247809300000001</v>
      </c>
      <c r="D3" s="26">
        <f>frac_mam_6_11months * 2.6</f>
        <v>0.36887743360000003</v>
      </c>
      <c r="E3" s="26">
        <f>frac_mam_12_23months * 2.6</f>
        <v>0.33995741779999999</v>
      </c>
      <c r="F3" s="26">
        <f>frac_mam_24_59months * 2.6</f>
        <v>0.12835586486666667</v>
      </c>
    </row>
    <row r="4" spans="1:6" ht="15.75" customHeight="1" x14ac:dyDescent="0.25">
      <c r="A4" s="3" t="s">
        <v>66</v>
      </c>
      <c r="B4" s="26">
        <f>frac_sam_1month * 2.6</f>
        <v>0.14077631100000002</v>
      </c>
      <c r="C4" s="26">
        <f>frac_sam_1_5months * 2.6</f>
        <v>0.14077631100000002</v>
      </c>
      <c r="D4" s="26">
        <f>frac_sam_6_11months * 2.6</f>
        <v>0.1276037464</v>
      </c>
      <c r="E4" s="26">
        <f>frac_sam_12_23months * 2.6</f>
        <v>0.1189465862</v>
      </c>
      <c r="F4" s="26">
        <f>frac_sam_24_59months * 2.6</f>
        <v>4.1375512533333325E-2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0.53469999999999995</v>
      </c>
      <c r="E2" s="91">
        <f>food_insecure</f>
        <v>0.53469999999999995</v>
      </c>
      <c r="F2" s="91">
        <f>food_insecure</f>
        <v>0.53469999999999995</v>
      </c>
      <c r="G2" s="91">
        <f>food_insecure</f>
        <v>0.53469999999999995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0.53469999999999995</v>
      </c>
      <c r="F5" s="91">
        <f>food_insecure</f>
        <v>0.53469999999999995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2.5781479612874998</v>
      </c>
      <c r="D7" s="91">
        <f>diarrhoea_1_5mo</f>
        <v>2.58177530134</v>
      </c>
      <c r="E7" s="91">
        <f>diarrhoea_6_11mo</f>
        <v>2.58177530134</v>
      </c>
      <c r="F7" s="91">
        <f>diarrhoea_12_23mo</f>
        <v>1.6825661775899998</v>
      </c>
      <c r="G7" s="91">
        <f>diarrhoea_24_59mo</f>
        <v>1.6825661775899998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0.53469999999999995</v>
      </c>
      <c r="F8" s="91">
        <f>food_insecure</f>
        <v>0.53469999999999995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2.5781479612874998</v>
      </c>
      <c r="D12" s="91">
        <f>diarrhoea_1_5mo</f>
        <v>2.58177530134</v>
      </c>
      <c r="E12" s="91">
        <f>diarrhoea_6_11mo</f>
        <v>2.58177530134</v>
      </c>
      <c r="F12" s="91">
        <f>diarrhoea_12_23mo</f>
        <v>1.6825661775899998</v>
      </c>
      <c r="G12" s="91">
        <f>diarrhoea_24_59mo</f>
        <v>1.6825661775899998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0.53469999999999995</v>
      </c>
      <c r="I15" s="91">
        <f>food_insecure</f>
        <v>0.53469999999999995</v>
      </c>
      <c r="J15" s="91">
        <f>food_insecure</f>
        <v>0.53469999999999995</v>
      </c>
      <c r="K15" s="91">
        <f>food_insecure</f>
        <v>0.53469999999999995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0.51100000000000001</v>
      </c>
      <c r="I18" s="91">
        <f>frac_PW_health_facility</f>
        <v>0.51100000000000001</v>
      </c>
      <c r="J18" s="91">
        <f>frac_PW_health_facility</f>
        <v>0.51100000000000001</v>
      </c>
      <c r="K18" s="91">
        <f>frac_PW_health_facility</f>
        <v>0.51100000000000001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0.99</v>
      </c>
      <c r="I19" s="91">
        <f>frac_malaria_risk</f>
        <v>0.99</v>
      </c>
      <c r="J19" s="91">
        <f>frac_malaria_risk</f>
        <v>0.99</v>
      </c>
      <c r="K19" s="91">
        <f>frac_malaria_risk</f>
        <v>0.99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0.73699999999999999</v>
      </c>
      <c r="M24" s="91">
        <f>famplan_unmet_need</f>
        <v>0.73699999999999999</v>
      </c>
      <c r="N24" s="91">
        <f>famplan_unmet_need</f>
        <v>0.73699999999999999</v>
      </c>
      <c r="O24" s="91">
        <f>famplan_unmet_need</f>
        <v>0.73699999999999999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0.4059214355669003</v>
      </c>
      <c r="M25" s="91">
        <f>(1-food_insecure)*(0.49)+food_insecure*(0.7)</f>
        <v>0.60228700000000002</v>
      </c>
      <c r="N25" s="91">
        <f>(1-food_insecure)*(0.49)+food_insecure*(0.7)</f>
        <v>0.60228700000000002</v>
      </c>
      <c r="O25" s="91">
        <f>(1-food_insecure)*(0.49)+food_insecure*(0.7)</f>
        <v>0.60228700000000002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0.17396632952867158</v>
      </c>
      <c r="M26" s="91">
        <f>(1-food_insecure)*(0.21)+food_insecure*(0.3)</f>
        <v>0.25812299999999999</v>
      </c>
      <c r="N26" s="91">
        <f>(1-food_insecure)*(0.21)+food_insecure*(0.3)</f>
        <v>0.25812299999999999</v>
      </c>
      <c r="O26" s="91">
        <f>(1-food_insecure)*(0.21)+food_insecure*(0.3)</f>
        <v>0.25812299999999999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9.4079024104428005E-2</v>
      </c>
      <c r="M27" s="91">
        <f>(1-food_insecure)*(0.3)</f>
        <v>0.13959000000000002</v>
      </c>
      <c r="N27" s="91">
        <f>(1-food_insecure)*(0.3)</f>
        <v>0.13959000000000002</v>
      </c>
      <c r="O27" s="91">
        <f>(1-food_insecure)*(0.3)</f>
        <v>0.13959000000000002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0.99</v>
      </c>
      <c r="D34" s="91">
        <f t="shared" si="3"/>
        <v>0.99</v>
      </c>
      <c r="E34" s="91">
        <f t="shared" si="3"/>
        <v>0.99</v>
      </c>
      <c r="F34" s="91">
        <f t="shared" si="3"/>
        <v>0.99</v>
      </c>
      <c r="G34" s="91">
        <f t="shared" si="3"/>
        <v>0.99</v>
      </c>
      <c r="H34" s="91">
        <f t="shared" si="3"/>
        <v>0.99</v>
      </c>
      <c r="I34" s="91">
        <f t="shared" si="3"/>
        <v>0.99</v>
      </c>
      <c r="J34" s="91">
        <f t="shared" si="3"/>
        <v>0.99</v>
      </c>
      <c r="K34" s="91">
        <f t="shared" si="3"/>
        <v>0.99</v>
      </c>
      <c r="L34" s="91">
        <f t="shared" si="3"/>
        <v>0.99</v>
      </c>
      <c r="M34" s="91">
        <f t="shared" si="3"/>
        <v>0.99</v>
      </c>
      <c r="N34" s="91">
        <f t="shared" si="3"/>
        <v>0.99</v>
      </c>
      <c r="O34" s="91">
        <f t="shared" si="3"/>
        <v>0.99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7633020.9780000011</v>
      </c>
      <c r="C2" s="78">
        <v>10766000</v>
      </c>
      <c r="D2" s="78">
        <v>16354000</v>
      </c>
      <c r="E2" s="78">
        <v>12016000</v>
      </c>
      <c r="F2" s="78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9166844.9807068054</v>
      </c>
      <c r="I2" s="22">
        <f>G2-H2</f>
        <v>38416155.019293196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7747798.6846000003</v>
      </c>
      <c r="C3" s="78">
        <v>11086000</v>
      </c>
      <c r="D3" s="78">
        <v>16845000</v>
      </c>
      <c r="E3" s="78">
        <v>12281000</v>
      </c>
      <c r="F3" s="78">
        <v>8730000</v>
      </c>
      <c r="G3" s="22">
        <f t="shared" si="0"/>
        <v>48942000</v>
      </c>
      <c r="H3" s="22">
        <f t="shared" si="1"/>
        <v>9304686.7928380389</v>
      </c>
      <c r="I3" s="22">
        <f t="shared" ref="I3:I15" si="3">G3-H3</f>
        <v>39637313.207161963</v>
      </c>
    </row>
    <row r="4" spans="1:9" ht="15.75" customHeight="1" x14ac:dyDescent="0.25">
      <c r="A4" s="7">
        <f t="shared" si="2"/>
        <v>2022</v>
      </c>
      <c r="B4" s="77">
        <v>7862243.0144000007</v>
      </c>
      <c r="C4" s="78">
        <v>11406000</v>
      </c>
      <c r="D4" s="78">
        <v>17372000</v>
      </c>
      <c r="E4" s="78">
        <v>12545000</v>
      </c>
      <c r="F4" s="78">
        <v>9016000</v>
      </c>
      <c r="G4" s="22">
        <f t="shared" si="0"/>
        <v>50339000</v>
      </c>
      <c r="H4" s="22">
        <f t="shared" si="1"/>
        <v>9442128.2374798395</v>
      </c>
      <c r="I4" s="22">
        <f t="shared" si="3"/>
        <v>40896871.762520164</v>
      </c>
    </row>
    <row r="5" spans="1:9" ht="15.75" customHeight="1" x14ac:dyDescent="0.25">
      <c r="A5" s="7">
        <f t="shared" si="2"/>
        <v>2023</v>
      </c>
      <c r="B5" s="77">
        <v>7976378.7432000004</v>
      </c>
      <c r="C5" s="78">
        <v>11730000</v>
      </c>
      <c r="D5" s="78">
        <v>17928000</v>
      </c>
      <c r="E5" s="78">
        <v>12818000</v>
      </c>
      <c r="F5" s="78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7">
        <f t="shared" si="2"/>
        <v>2024</v>
      </c>
      <c r="B6" s="77">
        <v>8090224.4996000016</v>
      </c>
      <c r="C6" s="78">
        <v>12065000</v>
      </c>
      <c r="D6" s="78">
        <v>18513000</v>
      </c>
      <c r="E6" s="78">
        <v>13108000</v>
      </c>
      <c r="F6" s="78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7">
        <f t="shared" si="2"/>
        <v>2025</v>
      </c>
      <c r="B7" s="77">
        <v>8203757.6599999992</v>
      </c>
      <c r="C7" s="78">
        <v>12410000</v>
      </c>
      <c r="D7" s="78">
        <v>19121000</v>
      </c>
      <c r="E7" s="78">
        <v>13422000</v>
      </c>
      <c r="F7" s="78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7">
        <f t="shared" si="2"/>
        <v>2026</v>
      </c>
      <c r="B8" s="77">
        <v>8327290.5539999986</v>
      </c>
      <c r="C8" s="78">
        <v>12740000</v>
      </c>
      <c r="D8" s="78">
        <v>19735000</v>
      </c>
      <c r="E8" s="78">
        <v>13753000</v>
      </c>
      <c r="F8" s="78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7">
        <f t="shared" si="2"/>
        <v>2027</v>
      </c>
      <c r="B9" s="77">
        <v>8450801.9333999995</v>
      </c>
      <c r="C9" s="78">
        <v>13081000</v>
      </c>
      <c r="D9" s="78">
        <v>20371000</v>
      </c>
      <c r="E9" s="78">
        <v>14110000</v>
      </c>
      <c r="F9" s="78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7">
        <f t="shared" si="2"/>
        <v>2028</v>
      </c>
      <c r="B10" s="77">
        <v>8574242.4575999975</v>
      </c>
      <c r="C10" s="78">
        <v>13429000</v>
      </c>
      <c r="D10" s="78">
        <v>21021000</v>
      </c>
      <c r="E10" s="78">
        <v>14497000</v>
      </c>
      <c r="F10" s="78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7">
        <f t="shared" si="2"/>
        <v>2029</v>
      </c>
      <c r="B11" s="77">
        <v>8697458.833399998</v>
      </c>
      <c r="C11" s="78">
        <v>13772000</v>
      </c>
      <c r="D11" s="78">
        <v>21683000</v>
      </c>
      <c r="E11" s="78">
        <v>14917000</v>
      </c>
      <c r="F11" s="78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7">
        <f t="shared" si="2"/>
        <v>2030</v>
      </c>
      <c r="B12" s="77">
        <v>8820399.3359999992</v>
      </c>
      <c r="C12" s="78">
        <v>14100000</v>
      </c>
      <c r="D12" s="78">
        <v>22354000</v>
      </c>
      <c r="E12" s="78">
        <v>15373000</v>
      </c>
      <c r="F12" s="78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7" t="str">
        <f t="shared" si="2"/>
        <v/>
      </c>
      <c r="B13" s="77">
        <v>10428000</v>
      </c>
      <c r="C13" s="78">
        <v>15895000</v>
      </c>
      <c r="D13" s="78">
        <v>11753000</v>
      </c>
      <c r="E13" s="78">
        <v>8162000</v>
      </c>
      <c r="F13" s="78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5.1125993749999994E-2</v>
      </c>
    </row>
    <row r="4" spans="1:8" ht="15.75" customHeight="1" x14ac:dyDescent="0.25">
      <c r="B4" s="24" t="s">
        <v>7</v>
      </c>
      <c r="C4" s="79">
        <v>0.16113423460685369</v>
      </c>
    </row>
    <row r="5" spans="1:8" ht="15.75" customHeight="1" x14ac:dyDescent="0.25">
      <c r="B5" s="24" t="s">
        <v>8</v>
      </c>
      <c r="C5" s="79">
        <v>0.26091028923218451</v>
      </c>
    </row>
    <row r="6" spans="1:8" ht="15.75" customHeight="1" x14ac:dyDescent="0.25">
      <c r="B6" s="24" t="s">
        <v>10</v>
      </c>
      <c r="C6" s="79">
        <v>0.12956906961165318</v>
      </c>
    </row>
    <row r="7" spans="1:8" ht="15.75" customHeight="1" x14ac:dyDescent="0.25">
      <c r="B7" s="24" t="s">
        <v>13</v>
      </c>
      <c r="C7" s="79">
        <v>0.10160715094215632</v>
      </c>
    </row>
    <row r="8" spans="1:8" ht="15.75" customHeight="1" x14ac:dyDescent="0.25">
      <c r="B8" s="24" t="s">
        <v>14</v>
      </c>
      <c r="C8" s="79">
        <v>1.2935998831485168E-2</v>
      </c>
    </row>
    <row r="9" spans="1:8" ht="15.75" customHeight="1" x14ac:dyDescent="0.25">
      <c r="B9" s="24" t="s">
        <v>27</v>
      </c>
      <c r="C9" s="79">
        <v>5.0016479395537619E-2</v>
      </c>
    </row>
    <row r="10" spans="1:8" ht="15.75" customHeight="1" x14ac:dyDescent="0.25">
      <c r="B10" s="24" t="s">
        <v>15</v>
      </c>
      <c r="C10" s="79">
        <v>0.23270078363012947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0.235146477806328</v>
      </c>
      <c r="D14" s="79">
        <v>0.235146477806328</v>
      </c>
      <c r="E14" s="79">
        <v>0.157752843702166</v>
      </c>
      <c r="F14" s="79">
        <v>0.157752843702166</v>
      </c>
    </row>
    <row r="15" spans="1:8" ht="15.75" customHeight="1" x14ac:dyDescent="0.25">
      <c r="B15" s="24" t="s">
        <v>16</v>
      </c>
      <c r="C15" s="79">
        <v>0.24694383854927501</v>
      </c>
      <c r="D15" s="79">
        <v>0.24694383854927501</v>
      </c>
      <c r="E15" s="79">
        <v>0.17219977229563899</v>
      </c>
      <c r="F15" s="79">
        <v>0.17219977229563899</v>
      </c>
    </row>
    <row r="16" spans="1:8" ht="15.75" customHeight="1" x14ac:dyDescent="0.25">
      <c r="B16" s="24" t="s">
        <v>17</v>
      </c>
      <c r="C16" s="79">
        <v>7.5453708821596702E-2</v>
      </c>
      <c r="D16" s="79">
        <v>7.5453708821596702E-2</v>
      </c>
      <c r="E16" s="79">
        <v>7.0493938268120698E-2</v>
      </c>
      <c r="F16" s="79">
        <v>7.0493938268120698E-2</v>
      </c>
    </row>
    <row r="17" spans="1:8" ht="15.75" customHeight="1" x14ac:dyDescent="0.25">
      <c r="B17" s="24" t="s">
        <v>18</v>
      </c>
      <c r="C17" s="79">
        <v>2.62856302657213E-2</v>
      </c>
      <c r="D17" s="79">
        <v>2.62856302657213E-2</v>
      </c>
      <c r="E17" s="79">
        <v>4.8157944182194899E-2</v>
      </c>
      <c r="F17" s="79">
        <v>4.8157944182194899E-2</v>
      </c>
    </row>
    <row r="18" spans="1:8" ht="15.75" customHeight="1" x14ac:dyDescent="0.25">
      <c r="B18" s="24" t="s">
        <v>19</v>
      </c>
      <c r="C18" s="79">
        <v>0.122708554326074</v>
      </c>
      <c r="D18" s="79">
        <v>0.122708554326074</v>
      </c>
      <c r="E18" s="79">
        <v>0.23904873298760601</v>
      </c>
      <c r="F18" s="79">
        <v>0.23904873298760601</v>
      </c>
    </row>
    <row r="19" spans="1:8" ht="15.75" customHeight="1" x14ac:dyDescent="0.25">
      <c r="B19" s="24" t="s">
        <v>20</v>
      </c>
      <c r="C19" s="79">
        <v>2.34790607051132E-2</v>
      </c>
      <c r="D19" s="79">
        <v>2.34790607051132E-2</v>
      </c>
      <c r="E19" s="79">
        <v>1.8281226045470399E-2</v>
      </c>
      <c r="F19" s="79">
        <v>1.8281226045470399E-2</v>
      </c>
    </row>
    <row r="20" spans="1:8" ht="15.75" customHeight="1" x14ac:dyDescent="0.25">
      <c r="B20" s="24" t="s">
        <v>21</v>
      </c>
      <c r="C20" s="79">
        <v>4.3656024449695803E-2</v>
      </c>
      <c r="D20" s="79">
        <v>4.3656024449695803E-2</v>
      </c>
      <c r="E20" s="79">
        <v>2.1111454288858199E-2</v>
      </c>
      <c r="F20" s="79">
        <v>2.1111454288858199E-2</v>
      </c>
    </row>
    <row r="21" spans="1:8" ht="15.75" customHeight="1" x14ac:dyDescent="0.25">
      <c r="B21" s="24" t="s">
        <v>22</v>
      </c>
      <c r="C21" s="79">
        <v>2.6946805495912999E-2</v>
      </c>
      <c r="D21" s="79">
        <v>2.6946805495912999E-2</v>
      </c>
      <c r="E21" s="79">
        <v>6.4818172727619194E-2</v>
      </c>
      <c r="F21" s="79">
        <v>6.4818172727619194E-2</v>
      </c>
    </row>
    <row r="22" spans="1:8" ht="15.75" customHeight="1" x14ac:dyDescent="0.25">
      <c r="B22" s="24" t="s">
        <v>23</v>
      </c>
      <c r="C22" s="79">
        <v>0.19937989958028302</v>
      </c>
      <c r="D22" s="79">
        <v>0.19937989958028302</v>
      </c>
      <c r="E22" s="79">
        <v>0.20813591550232569</v>
      </c>
      <c r="F22" s="79">
        <v>0.20813591550232569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8.6899999999999991E-2</v>
      </c>
    </row>
    <row r="27" spans="1:8" ht="15.75" customHeight="1" x14ac:dyDescent="0.25">
      <c r="B27" s="24" t="s">
        <v>39</v>
      </c>
      <c r="C27" s="79">
        <v>8.5000000000000006E-3</v>
      </c>
    </row>
    <row r="28" spans="1:8" ht="15.75" customHeight="1" x14ac:dyDescent="0.25">
      <c r="B28" s="24" t="s">
        <v>40</v>
      </c>
      <c r="C28" s="79">
        <v>0.15529999999999999</v>
      </c>
    </row>
    <row r="29" spans="1:8" ht="15.75" customHeight="1" x14ac:dyDescent="0.25">
      <c r="B29" s="24" t="s">
        <v>41</v>
      </c>
      <c r="C29" s="79">
        <v>0.16839999999999999</v>
      </c>
    </row>
    <row r="30" spans="1:8" ht="15.75" customHeight="1" x14ac:dyDescent="0.25">
      <c r="B30" s="24" t="s">
        <v>42</v>
      </c>
      <c r="C30" s="79">
        <v>0.1052</v>
      </c>
    </row>
    <row r="31" spans="1:8" ht="15.75" customHeight="1" x14ac:dyDescent="0.25">
      <c r="B31" s="24" t="s">
        <v>43</v>
      </c>
      <c r="C31" s="79">
        <v>0.10869999999999999</v>
      </c>
    </row>
    <row r="32" spans="1:8" ht="15.75" customHeight="1" x14ac:dyDescent="0.25">
      <c r="B32" s="24" t="s">
        <v>44</v>
      </c>
      <c r="C32" s="79">
        <v>1.8200000000000001E-2</v>
      </c>
    </row>
    <row r="33" spans="2:3" ht="15.75" customHeight="1" x14ac:dyDescent="0.25">
      <c r="B33" s="24" t="s">
        <v>45</v>
      </c>
      <c r="C33" s="79">
        <v>8.4100000000000008E-2</v>
      </c>
    </row>
    <row r="34" spans="2:3" ht="15.75" customHeight="1" x14ac:dyDescent="0.25">
      <c r="B34" s="24" t="s">
        <v>46</v>
      </c>
      <c r="C34" s="79">
        <v>0.26470000000447036</v>
      </c>
    </row>
    <row r="35" spans="2:3" ht="15.75" customHeight="1" x14ac:dyDescent="0.25">
      <c r="B35" s="32" t="s">
        <v>129</v>
      </c>
      <c r="C35" s="74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0.56759213677749354</v>
      </c>
      <c r="D2" s="80">
        <v>0.56759213677749354</v>
      </c>
      <c r="E2" s="80">
        <v>0.47033326238493722</v>
      </c>
      <c r="F2" s="80">
        <v>0.28445127687150845</v>
      </c>
      <c r="G2" s="80">
        <v>0.27040957431715207</v>
      </c>
    </row>
    <row r="3" spans="1:15" ht="15.75" customHeight="1" x14ac:dyDescent="0.25">
      <c r="A3" s="5"/>
      <c r="B3" s="11" t="s">
        <v>118</v>
      </c>
      <c r="C3" s="80">
        <v>0.2138463332225064</v>
      </c>
      <c r="D3" s="80">
        <v>0.2138463332225064</v>
      </c>
      <c r="E3" s="80">
        <v>0.24565176761506274</v>
      </c>
      <c r="F3" s="80">
        <v>0.24593183312849162</v>
      </c>
      <c r="G3" s="80">
        <v>0.24346839901618117</v>
      </c>
    </row>
    <row r="4" spans="1:15" ht="15.75" customHeight="1" x14ac:dyDescent="0.25">
      <c r="A4" s="5"/>
      <c r="B4" s="11" t="s">
        <v>116</v>
      </c>
      <c r="C4" s="81">
        <v>0.12532197821100916</v>
      </c>
      <c r="D4" s="81">
        <v>0.12532197821100916</v>
      </c>
      <c r="E4" s="81">
        <v>0.16759893989399291</v>
      </c>
      <c r="F4" s="81">
        <v>0.22821555129589632</v>
      </c>
      <c r="G4" s="81">
        <v>0.22205574057613167</v>
      </c>
    </row>
    <row r="5" spans="1:15" ht="15.75" customHeight="1" x14ac:dyDescent="0.25">
      <c r="A5" s="5"/>
      <c r="B5" s="11" t="s">
        <v>119</v>
      </c>
      <c r="C5" s="81">
        <v>9.3239551788990821E-2</v>
      </c>
      <c r="D5" s="81">
        <v>9.3239551788990821E-2</v>
      </c>
      <c r="E5" s="81">
        <v>0.11641603010600707</v>
      </c>
      <c r="F5" s="81">
        <v>0.24140133870410369</v>
      </c>
      <c r="G5" s="81">
        <v>0.26406628609053501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0.64945282223004697</v>
      </c>
      <c r="D8" s="80">
        <v>0.64945282223004697</v>
      </c>
      <c r="E8" s="80">
        <v>0.51475657361282368</v>
      </c>
      <c r="F8" s="80">
        <v>0.51857332986601712</v>
      </c>
      <c r="G8" s="80">
        <v>0.72956095613383309</v>
      </c>
    </row>
    <row r="9" spans="1:15" ht="15.75" customHeight="1" x14ac:dyDescent="0.25">
      <c r="B9" s="7" t="s">
        <v>121</v>
      </c>
      <c r="C9" s="80">
        <v>0.203141637769953</v>
      </c>
      <c r="D9" s="80">
        <v>0.203141637769953</v>
      </c>
      <c r="E9" s="80">
        <v>0.2942891263871763</v>
      </c>
      <c r="F9" s="80">
        <v>0.30492513013398298</v>
      </c>
      <c r="G9" s="80">
        <v>0.20515774486616697</v>
      </c>
    </row>
    <row r="10" spans="1:15" ht="15.75" customHeight="1" x14ac:dyDescent="0.25">
      <c r="B10" s="7" t="s">
        <v>122</v>
      </c>
      <c r="C10" s="81">
        <v>9.3260805000000002E-2</v>
      </c>
      <c r="D10" s="81">
        <v>9.3260805000000002E-2</v>
      </c>
      <c r="E10" s="81">
        <v>0.14187593600000001</v>
      </c>
      <c r="F10" s="81">
        <v>0.130752853</v>
      </c>
      <c r="G10" s="81">
        <v>4.9367640333333337E-2</v>
      </c>
    </row>
    <row r="11" spans="1:15" ht="15.75" customHeight="1" x14ac:dyDescent="0.25">
      <c r="B11" s="7" t="s">
        <v>123</v>
      </c>
      <c r="C11" s="81">
        <v>5.4144734999999999E-2</v>
      </c>
      <c r="D11" s="81">
        <v>5.4144734999999999E-2</v>
      </c>
      <c r="E11" s="81">
        <v>4.9078363999999999E-2</v>
      </c>
      <c r="F11" s="81">
        <v>4.5748686999999996E-2</v>
      </c>
      <c r="G11" s="81">
        <v>1.5913658666666664E-2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0.83953369649999998</v>
      </c>
      <c r="D14" s="82">
        <v>0.82410223475900002</v>
      </c>
      <c r="E14" s="82">
        <v>0.82410223475900002</v>
      </c>
      <c r="F14" s="82">
        <v>0.68824316440900002</v>
      </c>
      <c r="G14" s="82">
        <v>0.68824316440900002</v>
      </c>
      <c r="H14" s="83">
        <v>0.57799999999999996</v>
      </c>
      <c r="I14" s="83">
        <v>0.57799999999999996</v>
      </c>
      <c r="J14" s="83">
        <v>0.57799999999999996</v>
      </c>
      <c r="K14" s="83">
        <v>0.57799999999999996</v>
      </c>
      <c r="L14" s="83">
        <v>0.53332275822599995</v>
      </c>
      <c r="M14" s="83">
        <v>0.46682218807350007</v>
      </c>
      <c r="N14" s="83">
        <v>0.48607925599449997</v>
      </c>
      <c r="O14" s="83">
        <v>0.46674016143899999</v>
      </c>
    </row>
    <row r="15" spans="1:15" ht="15.75" customHeight="1" x14ac:dyDescent="0.25">
      <c r="B15" s="16" t="s">
        <v>68</v>
      </c>
      <c r="C15" s="80">
        <f>iron_deficiency_anaemia*C14</f>
        <v>0.31526996284803299</v>
      </c>
      <c r="D15" s="80">
        <f t="shared" ref="D15:O15" si="0">iron_deficiency_anaemia*D14</f>
        <v>0.30947498834009085</v>
      </c>
      <c r="E15" s="80">
        <f t="shared" si="0"/>
        <v>0.30947498834009085</v>
      </c>
      <c r="F15" s="80">
        <f t="shared" si="0"/>
        <v>0.25845585207387572</v>
      </c>
      <c r="G15" s="80">
        <f t="shared" si="0"/>
        <v>0.25845585207387572</v>
      </c>
      <c r="H15" s="80">
        <f t="shared" si="0"/>
        <v>0.21705625311510418</v>
      </c>
      <c r="I15" s="80">
        <f t="shared" si="0"/>
        <v>0.21705625311510418</v>
      </c>
      <c r="J15" s="80">
        <f t="shared" si="0"/>
        <v>0.21705625311510418</v>
      </c>
      <c r="K15" s="80">
        <f t="shared" si="0"/>
        <v>0.21705625311510418</v>
      </c>
      <c r="L15" s="80">
        <f t="shared" si="0"/>
        <v>0.20027861522759197</v>
      </c>
      <c r="M15" s="80">
        <f t="shared" si="0"/>
        <v>0.17530566611458201</v>
      </c>
      <c r="N15" s="80">
        <f t="shared" si="0"/>
        <v>0.18253726993623479</v>
      </c>
      <c r="O15" s="80">
        <f t="shared" si="0"/>
        <v>0.17527486266485842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0.32200000000000001</v>
      </c>
      <c r="D2" s="81">
        <v>0.23600000000000002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0.34499999999999997</v>
      </c>
      <c r="D3" s="81">
        <v>0.29899999999999999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0.29699999999999999</v>
      </c>
      <c r="D4" s="81">
        <v>0.435</v>
      </c>
      <c r="E4" s="81">
        <v>0.96599999999999997</v>
      </c>
      <c r="F4" s="81">
        <v>0.66299999999999992</v>
      </c>
      <c r="G4" s="81">
        <v>0</v>
      </c>
    </row>
    <row r="5" spans="1:7" x14ac:dyDescent="0.25">
      <c r="B5" s="43" t="s">
        <v>169</v>
      </c>
      <c r="C5" s="80">
        <f>1-SUM(C2:C4)</f>
        <v>3.6000000000000032E-2</v>
      </c>
      <c r="D5" s="80">
        <f>1-SUM(D2:D4)</f>
        <v>3.0000000000000027E-2</v>
      </c>
      <c r="E5" s="80">
        <f>1-SUM(E2:E4)</f>
        <v>3.400000000000003E-2</v>
      </c>
      <c r="F5" s="80">
        <f>1-SUM(F2:F4)</f>
        <v>0.33700000000000008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0.34023999999999999</v>
      </c>
      <c r="D2" s="143">
        <v>0.3271</v>
      </c>
      <c r="E2" s="143">
        <v>0.31428999999999996</v>
      </c>
      <c r="F2" s="143">
        <v>0.30182999999999999</v>
      </c>
      <c r="G2" s="143">
        <v>0.28975000000000001</v>
      </c>
      <c r="H2" s="143">
        <v>0.27803</v>
      </c>
      <c r="I2" s="143">
        <v>0.26671</v>
      </c>
      <c r="J2" s="143">
        <v>0.25577</v>
      </c>
      <c r="K2" s="143">
        <v>0.24521999999999999</v>
      </c>
      <c r="L2" s="143">
        <v>0.23505999999999999</v>
      </c>
      <c r="M2" s="143">
        <v>0.22527999999999998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9.8610000000000003E-2</v>
      </c>
      <c r="D4" s="143">
        <v>9.783E-2</v>
      </c>
      <c r="E4" s="143">
        <v>9.7089999999999996E-2</v>
      </c>
      <c r="F4" s="143">
        <v>9.6359999999999987E-2</v>
      </c>
      <c r="G4" s="143">
        <v>9.5630000000000007E-2</v>
      </c>
      <c r="H4" s="143">
        <v>9.493E-2</v>
      </c>
      <c r="I4" s="143">
        <v>9.4229999999999994E-2</v>
      </c>
      <c r="J4" s="143">
        <v>9.3550000000000008E-2</v>
      </c>
      <c r="K4" s="143">
        <v>9.2870000000000008E-2</v>
      </c>
      <c r="L4" s="143">
        <v>9.221E-2</v>
      </c>
      <c r="M4" s="143">
        <v>9.1569999999999999E-2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0.57799999999999996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0.53332275822599995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0.23600000000000002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0.66299999999999992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89.522000000000006</v>
      </c>
      <c r="D13" s="142">
        <v>85.385000000000005</v>
      </c>
      <c r="E13" s="142">
        <v>81.510000000000005</v>
      </c>
      <c r="F13" s="142">
        <v>77.820999999999998</v>
      </c>
      <c r="G13" s="142">
        <v>74.349000000000004</v>
      </c>
      <c r="H13" s="142">
        <v>71.049000000000007</v>
      </c>
      <c r="I13" s="142">
        <v>67.924999999999997</v>
      </c>
      <c r="J13" s="142">
        <v>65.042000000000002</v>
      </c>
      <c r="K13" s="142">
        <v>62.226999999999997</v>
      </c>
      <c r="L13" s="142">
        <v>59.646000000000001</v>
      </c>
      <c r="M13" s="142">
        <v>57.198999999999998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8.14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45.474336039627488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42.690808780825854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217.56734416221173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0.68484405953901173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1.2680102228364176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1.2680102228364176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1.2680102228364176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1.2680102228364176</v>
      </c>
      <c r="E13" s="86" t="s">
        <v>202</v>
      </c>
    </row>
    <row r="14" spans="1:5" ht="15.75" customHeight="1" x14ac:dyDescent="0.25">
      <c r="A14" s="11" t="s">
        <v>187</v>
      </c>
      <c r="B14" s="85">
        <v>0.20499999999999999</v>
      </c>
      <c r="C14" s="85">
        <v>0.95</v>
      </c>
      <c r="D14" s="149">
        <v>13.708520680846444</v>
      </c>
      <c r="E14" s="86" t="s">
        <v>202</v>
      </c>
    </row>
    <row r="15" spans="1:5" ht="15.75" customHeight="1" x14ac:dyDescent="0.25">
      <c r="A15" s="11" t="s">
        <v>209</v>
      </c>
      <c r="B15" s="85">
        <v>0.20499999999999999</v>
      </c>
      <c r="C15" s="85">
        <v>0.95</v>
      </c>
      <c r="D15" s="149">
        <v>13.708520680846444</v>
      </c>
      <c r="E15" s="86" t="s">
        <v>202</v>
      </c>
    </row>
    <row r="16" spans="1:5" ht="15.75" customHeight="1" x14ac:dyDescent="0.25">
      <c r="A16" s="52" t="s">
        <v>57</v>
      </c>
      <c r="B16" s="85">
        <v>0.21299999999999999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0.44775725299200048</v>
      </c>
      <c r="E17" s="86" t="s">
        <v>202</v>
      </c>
    </row>
    <row r="18" spans="1:5" ht="16.05" customHeight="1" x14ac:dyDescent="0.25">
      <c r="A18" s="52" t="s">
        <v>173</v>
      </c>
      <c r="B18" s="85">
        <v>0.40200000000000002</v>
      </c>
      <c r="C18" s="85">
        <v>0.95</v>
      </c>
      <c r="D18" s="149">
        <v>5.0749502759813003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6.3462726393905529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23.484675418466335</v>
      </c>
      <c r="E22" s="86" t="s">
        <v>202</v>
      </c>
    </row>
    <row r="23" spans="1:5" ht="15.75" customHeight="1" x14ac:dyDescent="0.25">
      <c r="A23" s="52" t="s">
        <v>34</v>
      </c>
      <c r="B23" s="85">
        <v>0.63300000000000001</v>
      </c>
      <c r="C23" s="85">
        <v>0.95</v>
      </c>
      <c r="D23" s="149">
        <v>4.5665474093235741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19.707938696589764</v>
      </c>
      <c r="E24" s="86" t="s">
        <v>202</v>
      </c>
    </row>
    <row r="25" spans="1:5" ht="15.75" customHeight="1" x14ac:dyDescent="0.25">
      <c r="A25" s="52" t="s">
        <v>87</v>
      </c>
      <c r="B25" s="85">
        <v>0.27200000000000002</v>
      </c>
      <c r="C25" s="85">
        <v>0.95</v>
      </c>
      <c r="D25" s="149">
        <v>19.707860250536164</v>
      </c>
      <c r="E25" s="86" t="s">
        <v>202</v>
      </c>
    </row>
    <row r="26" spans="1:5" ht="15.75" customHeight="1" x14ac:dyDescent="0.25">
      <c r="A26" s="52" t="s">
        <v>137</v>
      </c>
      <c r="B26" s="85">
        <v>0.20499999999999999</v>
      </c>
      <c r="C26" s="85">
        <v>0.95</v>
      </c>
      <c r="D26" s="149">
        <v>4.8922641845172832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5.4015150687630156</v>
      </c>
      <c r="E27" s="86" t="s">
        <v>202</v>
      </c>
    </row>
    <row r="28" spans="1:5" ht="15.75" customHeight="1" x14ac:dyDescent="0.25">
      <c r="A28" s="52" t="s">
        <v>84</v>
      </c>
      <c r="B28" s="85">
        <v>0.36799999999999999</v>
      </c>
      <c r="C28" s="85">
        <v>0.95</v>
      </c>
      <c r="D28" s="149">
        <v>0.74124054138899886</v>
      </c>
      <c r="E28" s="86" t="s">
        <v>202</v>
      </c>
    </row>
    <row r="29" spans="1:5" ht="15.75" customHeight="1" x14ac:dyDescent="0.25">
      <c r="A29" s="52" t="s">
        <v>58</v>
      </c>
      <c r="B29" s="85">
        <v>0.40200000000000002</v>
      </c>
      <c r="C29" s="85">
        <v>0.95</v>
      </c>
      <c r="D29" s="149">
        <v>84.992956066465482</v>
      </c>
      <c r="E29" s="86" t="s">
        <v>202</v>
      </c>
    </row>
    <row r="30" spans="1:5" ht="15.75" customHeight="1" x14ac:dyDescent="0.25">
      <c r="A30" s="52" t="s">
        <v>67</v>
      </c>
      <c r="B30" s="85">
        <v>5.7999999999999996E-2</v>
      </c>
      <c r="C30" s="85">
        <v>0.95</v>
      </c>
      <c r="D30" s="149">
        <v>176.0650560241138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176.0650560241138</v>
      </c>
      <c r="E31" s="86" t="s">
        <v>202</v>
      </c>
    </row>
    <row r="32" spans="1:5" ht="15.75" customHeight="1" x14ac:dyDescent="0.25">
      <c r="A32" s="52" t="s">
        <v>28</v>
      </c>
      <c r="B32" s="85">
        <v>0.56000000000000005</v>
      </c>
      <c r="C32" s="85">
        <v>0.95</v>
      </c>
      <c r="D32" s="149">
        <v>0.92770596430656782</v>
      </c>
      <c r="E32" s="86" t="s">
        <v>202</v>
      </c>
    </row>
    <row r="33" spans="1:6" ht="15.75" customHeight="1" x14ac:dyDescent="0.25">
      <c r="A33" s="52" t="s">
        <v>83</v>
      </c>
      <c r="B33" s="85">
        <v>0.29299999999999998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0.58099999999999996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0.28999999999999998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0.68500000000000005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2.3E-2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0.33200000000000002</v>
      </c>
      <c r="C38" s="85">
        <v>0.95</v>
      </c>
      <c r="D38" s="149">
        <v>1.9533928440049897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0.95049072437857518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2020-07-16T02:35:52Z</dcterms:modified>
</cp:coreProperties>
</file>