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B779ECA-E691-4290-BE7D-AEE74C720C38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 s="1"/>
  <c r="G10" i="2"/>
  <c r="G11" i="2"/>
  <c r="G12" i="2"/>
  <c r="G13" i="2"/>
  <c r="I13" i="2" s="1"/>
  <c r="G14" i="2"/>
  <c r="I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11" i="2"/>
  <c r="I3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<sst xmlns="http://schemas.openxmlformats.org/spreadsheetml/2006/main" count="1120" uniqueCount="273">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</sst>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25122471</v>
      </c>
    </row>
    <row r="8" spans="1:3" ht="15" customHeight="1" x14ac:dyDescent="0.25">
      <c r="B8" s="7" t="s">
        <v>106</v>
      </c>
      <c r="C8" s="70">
        <v>3.9E-2</v>
      </c>
    </row>
    <row r="9" spans="1:3" ht="15" customHeight="1" x14ac:dyDescent="0.25">
      <c r="B9" s="9" t="s">
        <v>107</v>
      </c>
      <c r="C9" s="71">
        <v>2.1600000000000001E-2</v>
      </c>
    </row>
    <row r="10" spans="1:3" ht="15" customHeight="1" x14ac:dyDescent="0.25">
      <c r="B10" s="9" t="s">
        <v>105</v>
      </c>
      <c r="C10" s="71">
        <v>0.40135768890380902</v>
      </c>
    </row>
    <row r="11" spans="1:3" ht="15" customHeight="1" x14ac:dyDescent="0.25">
      <c r="B11" s="7" t="s">
        <v>108</v>
      </c>
      <c r="C11" s="70">
        <v>0.36599999999999999</v>
      </c>
    </row>
    <row r="12" spans="1:3" ht="15" customHeight="1" x14ac:dyDescent="0.25">
      <c r="B12" s="7" t="s">
        <v>109</v>
      </c>
      <c r="C12" s="70">
        <v>0.64400000000000002</v>
      </c>
    </row>
    <row r="13" spans="1:3" ht="15" customHeight="1" x14ac:dyDescent="0.25">
      <c r="B13" s="7" t="s">
        <v>110</v>
      </c>
      <c r="C13" s="70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0.55289999999999995</v>
      </c>
    </row>
    <row r="25" spans="1:3" ht="15" customHeight="1" x14ac:dyDescent="0.25">
      <c r="B25" s="20" t="s">
        <v>103</v>
      </c>
      <c r="C25" s="71">
        <v>0.33850000000000002</v>
      </c>
    </row>
    <row r="26" spans="1:3" ht="15" customHeight="1" x14ac:dyDescent="0.25">
      <c r="B26" s="20" t="s">
        <v>104</v>
      </c>
      <c r="C26" s="71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0.21100000000000002</v>
      </c>
    </row>
    <row r="30" spans="1:3" ht="14.25" customHeight="1" x14ac:dyDescent="0.25">
      <c r="B30" s="30" t="s">
        <v>76</v>
      </c>
      <c r="C30" s="73">
        <v>0.13</v>
      </c>
    </row>
    <row r="31" spans="1:3" ht="14.25" customHeight="1" x14ac:dyDescent="0.25">
      <c r="B31" s="30" t="s">
        <v>77</v>
      </c>
      <c r="C31" s="73">
        <v>0.16600000000000001</v>
      </c>
    </row>
    <row r="32" spans="1:3" ht="14.25" customHeight="1" x14ac:dyDescent="0.25">
      <c r="B32" s="30" t="s">
        <v>78</v>
      </c>
      <c r="C32" s="73">
        <v>0.49299999999999999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44.2</v>
      </c>
    </row>
    <row r="38" spans="1:5" ht="15" customHeight="1" x14ac:dyDescent="0.25">
      <c r="B38" s="16" t="s">
        <v>91</v>
      </c>
      <c r="C38" s="75">
        <v>61.2</v>
      </c>
      <c r="D38" s="17"/>
      <c r="E38" s="18"/>
    </row>
    <row r="39" spans="1:5" ht="15" customHeight="1" x14ac:dyDescent="0.25">
      <c r="B39" s="16" t="s">
        <v>90</v>
      </c>
      <c r="C39" s="75">
        <v>74.900000000000006</v>
      </c>
      <c r="D39" s="17"/>
      <c r="E39" s="17"/>
    </row>
    <row r="40" spans="1:5" ht="15" customHeight="1" x14ac:dyDescent="0.25">
      <c r="B40" s="16" t="s">
        <v>171</v>
      </c>
      <c r="C40" s="75">
        <v>1.78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3.5200000000000002E-2</v>
      </c>
      <c r="D45" s="17"/>
    </row>
    <row r="46" spans="1:5" ht="15.75" customHeight="1" x14ac:dyDescent="0.25">
      <c r="B46" s="16" t="s">
        <v>11</v>
      </c>
      <c r="C46" s="71">
        <v>0.1226</v>
      </c>
      <c r="D46" s="17"/>
    </row>
    <row r="47" spans="1:5" ht="15.75" customHeight="1" x14ac:dyDescent="0.25">
      <c r="B47" s="16" t="s">
        <v>12</v>
      </c>
      <c r="C47" s="71">
        <v>0.43469999999999998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2.2309446317524997</v>
      </c>
      <c r="D51" s="17"/>
    </row>
    <row r="52" spans="1:4" ht="15" customHeight="1" x14ac:dyDescent="0.25">
      <c r="B52" s="16" t="s">
        <v>125</v>
      </c>
      <c r="C52" s="76">
        <v>2.3546239152799897</v>
      </c>
    </row>
    <row r="53" spans="1:4" ht="15.75" customHeight="1" x14ac:dyDescent="0.25">
      <c r="B53" s="16" t="s">
        <v>126</v>
      </c>
      <c r="C53" s="76">
        <v>2.3546239152799897</v>
      </c>
    </row>
    <row r="54" spans="1:4" ht="15.75" customHeight="1" x14ac:dyDescent="0.25">
      <c r="B54" s="16" t="s">
        <v>127</v>
      </c>
      <c r="C54" s="76">
        <v>1.80698820645</v>
      </c>
    </row>
    <row r="55" spans="1:4" ht="15.75" customHeight="1" x14ac:dyDescent="0.25">
      <c r="B55" s="16" t="s">
        <v>128</v>
      </c>
      <c r="C55" s="76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0.3895318552653132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0.19872466640000003</v>
      </c>
      <c r="C3" s="26">
        <f>frac_mam_1_5months * 2.6</f>
        <v>0.19872466640000003</v>
      </c>
      <c r="D3" s="26">
        <f>frac_mam_6_11months * 2.6</f>
        <v>0.204974718</v>
      </c>
      <c r="E3" s="26">
        <f>frac_mam_12_23months * 2.6</f>
        <v>0.13293399860000002</v>
      </c>
      <c r="F3" s="26">
        <f>frac_mam_24_59months * 2.6</f>
        <v>9.1679852333333353E-2</v>
      </c>
    </row>
    <row r="4" spans="1:6" ht="15.75" customHeight="1" x14ac:dyDescent="0.25">
      <c r="A4" s="3" t="s">
        <v>66</v>
      </c>
      <c r="B4" s="26">
        <f>frac_sam_1month * 2.6</f>
        <v>0.19576906960000001</v>
      </c>
      <c r="C4" s="26">
        <f>frac_sam_1_5months * 2.6</f>
        <v>0.19576906960000001</v>
      </c>
      <c r="D4" s="26">
        <f>frac_sam_6_11months * 2.6</f>
        <v>0.1184781</v>
      </c>
      <c r="E4" s="26">
        <f>frac_sam_12_23months * 2.6</f>
        <v>5.3757178799999999E-2</v>
      </c>
      <c r="F4" s="26">
        <f>frac_sam_24_59months * 2.6</f>
        <v>3.3877815400000004E-2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3.9E-2</v>
      </c>
      <c r="E2" s="91">
        <f>food_insecure</f>
        <v>3.9E-2</v>
      </c>
      <c r="F2" s="91">
        <f>food_insecure</f>
        <v>3.9E-2</v>
      </c>
      <c r="G2" s="91">
        <f>food_insecure</f>
        <v>3.9E-2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3.9E-2</v>
      </c>
      <c r="F5" s="91">
        <f>food_insecure</f>
        <v>3.9E-2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2.2309446317524997</v>
      </c>
      <c r="D7" s="91">
        <f>diarrhoea_1_5mo</f>
        <v>2.3546239152799897</v>
      </c>
      <c r="E7" s="91">
        <f>diarrhoea_6_11mo</f>
        <v>2.3546239152799897</v>
      </c>
      <c r="F7" s="91">
        <f>diarrhoea_12_23mo</f>
        <v>1.80698820645</v>
      </c>
      <c r="G7" s="91">
        <f>diarrhoea_24_59mo</f>
        <v>1.80698820645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3.9E-2</v>
      </c>
      <c r="F8" s="91">
        <f>food_insecure</f>
        <v>3.9E-2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2.2309446317524997</v>
      </c>
      <c r="D12" s="91">
        <f>diarrhoea_1_5mo</f>
        <v>2.3546239152799897</v>
      </c>
      <c r="E12" s="91">
        <f>diarrhoea_6_11mo</f>
        <v>2.3546239152799897</v>
      </c>
      <c r="F12" s="91">
        <f>diarrhoea_12_23mo</f>
        <v>1.80698820645</v>
      </c>
      <c r="G12" s="91">
        <f>diarrhoea_24_59mo</f>
        <v>1.80698820645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3.9E-2</v>
      </c>
      <c r="I15" s="91">
        <f>food_insecure</f>
        <v>3.9E-2</v>
      </c>
      <c r="J15" s="91">
        <f>food_insecure</f>
        <v>3.9E-2</v>
      </c>
      <c r="K15" s="91">
        <f>food_insecure</f>
        <v>3.9E-2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0.36599999999999999</v>
      </c>
      <c r="I18" s="91">
        <f>frac_PW_health_facility</f>
        <v>0.36599999999999999</v>
      </c>
      <c r="J18" s="91">
        <f>frac_PW_health_facility</f>
        <v>0.36599999999999999</v>
      </c>
      <c r="K18" s="91">
        <f>frac_PW_health_facility</f>
        <v>0.36599999999999999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2.1600000000000001E-2</v>
      </c>
      <c r="I19" s="91">
        <f>frac_malaria_risk</f>
        <v>2.1600000000000001E-2</v>
      </c>
      <c r="J19" s="91">
        <f>frac_malaria_risk</f>
        <v>2.1600000000000001E-2</v>
      </c>
      <c r="K19" s="91">
        <f>frac_malaria_risk</f>
        <v>2.1600000000000001E-2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</v>
      </c>
      <c r="M24" s="91">
        <f>famplan_unmet_need</f>
        <v>0.53</v>
      </c>
      <c r="N24" s="91">
        <f>famplan_unmet_need</f>
        <v>0.53</v>
      </c>
      <c r="O24" s="91">
        <f>famplan_unmet_need</f>
        <v>0.53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0.29823761296501133</v>
      </c>
      <c r="M25" s="91">
        <f>(1-food_insecure)*(0.49)+food_insecure*(0.7)</f>
        <v>0.49818999999999997</v>
      </c>
      <c r="N25" s="91">
        <f>(1-food_insecure)*(0.49)+food_insecure*(0.7)</f>
        <v>0.49818999999999997</v>
      </c>
      <c r="O25" s="91">
        <f>(1-food_insecure)*(0.49)+food_insecure*(0.7)</f>
        <v>0.49818999999999997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0.12781611984214772</v>
      </c>
      <c r="M26" s="91">
        <f>(1-food_insecure)*(0.21)+food_insecure*(0.3)</f>
        <v>0.21350999999999998</v>
      </c>
      <c r="N26" s="91">
        <f>(1-food_insecure)*(0.21)+food_insecure*(0.3)</f>
        <v>0.21350999999999998</v>
      </c>
      <c r="O26" s="91">
        <f>(1-food_insecure)*(0.21)+food_insecure*(0.3)</f>
        <v>0.21350999999999998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0.17258857828903185</v>
      </c>
      <c r="M27" s="91">
        <f>(1-food_insecure)*(0.3)</f>
        <v>0.2883</v>
      </c>
      <c r="N27" s="91">
        <f>(1-food_insecure)*(0.3)</f>
        <v>0.2883</v>
      </c>
      <c r="O27" s="91">
        <f>(1-food_insecure)*(0.3)</f>
        <v>0.2883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0.40135768890380896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2.1600000000000001E-2</v>
      </c>
      <c r="D34" s="91">
        <f t="shared" si="3"/>
        <v>2.1600000000000001E-2</v>
      </c>
      <c r="E34" s="91">
        <f t="shared" si="3"/>
        <v>2.1600000000000001E-2</v>
      </c>
      <c r="F34" s="91">
        <f t="shared" si="3"/>
        <v>2.1600000000000001E-2</v>
      </c>
      <c r="G34" s="91">
        <f t="shared" si="3"/>
        <v>2.1600000000000001E-2</v>
      </c>
      <c r="H34" s="91">
        <f t="shared" si="3"/>
        <v>2.1600000000000001E-2</v>
      </c>
      <c r="I34" s="91">
        <f t="shared" si="3"/>
        <v>2.1600000000000001E-2</v>
      </c>
      <c r="J34" s="91">
        <f t="shared" si="3"/>
        <v>2.1600000000000001E-2</v>
      </c>
      <c r="K34" s="91">
        <f t="shared" si="3"/>
        <v>2.1600000000000001E-2</v>
      </c>
      <c r="L34" s="91">
        <f t="shared" si="3"/>
        <v>2.1600000000000001E-2</v>
      </c>
      <c r="M34" s="91">
        <f t="shared" si="3"/>
        <v>2.1600000000000001E-2</v>
      </c>
      <c r="N34" s="91">
        <f t="shared" si="3"/>
        <v>2.1600000000000001E-2</v>
      </c>
      <c r="O34" s="91">
        <f t="shared" si="3"/>
        <v>2.1600000000000001E-2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5425746.4800000004</v>
      </c>
      <c r="C2" s="78">
        <v>9293000</v>
      </c>
      <c r="D2" s="78">
        <v>18001000</v>
      </c>
      <c r="E2" s="78">
        <v>14835000</v>
      </c>
      <c r="F2" s="78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6517389.7031001691</v>
      </c>
      <c r="I2" s="22">
        <f>G2-H2</f>
        <v>45786610.296899833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5414497.8104000008</v>
      </c>
      <c r="C3" s="78">
        <v>9440000</v>
      </c>
      <c r="D3" s="78">
        <v>18070000</v>
      </c>
      <c r="E3" s="78">
        <v>15274000</v>
      </c>
      <c r="F3" s="78">
        <v>10510000</v>
      </c>
      <c r="G3" s="22">
        <f t="shared" si="0"/>
        <v>53294000</v>
      </c>
      <c r="H3" s="22">
        <f t="shared" si="1"/>
        <v>6503877.8363561463</v>
      </c>
      <c r="I3" s="22">
        <f t="shared" ref="I3:I15" si="3">G3-H3</f>
        <v>46790122.163643852</v>
      </c>
    </row>
    <row r="4" spans="1:9" ht="15.75" customHeight="1" x14ac:dyDescent="0.25">
      <c r="A4" s="7">
        <f t="shared" si="2"/>
        <v>2022</v>
      </c>
      <c r="B4" s="77">
        <v>5398707.8656000001</v>
      </c>
      <c r="C4" s="78">
        <v>9660000</v>
      </c>
      <c r="D4" s="78">
        <v>18103000</v>
      </c>
      <c r="E4" s="78">
        <v>15685000</v>
      </c>
      <c r="F4" s="78">
        <v>10865000</v>
      </c>
      <c r="G4" s="22">
        <f t="shared" si="0"/>
        <v>54313000</v>
      </c>
      <c r="H4" s="22">
        <f t="shared" si="1"/>
        <v>6484911.0040444303</v>
      </c>
      <c r="I4" s="22">
        <f t="shared" si="3"/>
        <v>47828088.995955572</v>
      </c>
    </row>
    <row r="5" spans="1:9" ht="15.75" customHeight="1" x14ac:dyDescent="0.25">
      <c r="A5" s="7">
        <f t="shared" si="2"/>
        <v>2023</v>
      </c>
      <c r="B5" s="77">
        <v>5378321.7144000009</v>
      </c>
      <c r="C5" s="78">
        <v>9932000</v>
      </c>
      <c r="D5" s="78">
        <v>18125000</v>
      </c>
      <c r="E5" s="78">
        <v>16064000</v>
      </c>
      <c r="F5" s="78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7">
        <f t="shared" si="2"/>
        <v>2024</v>
      </c>
      <c r="B6" s="77">
        <v>5353292.6304000011</v>
      </c>
      <c r="C6" s="78">
        <v>10217000</v>
      </c>
      <c r="D6" s="78">
        <v>18167000</v>
      </c>
      <c r="E6" s="78">
        <v>16404000</v>
      </c>
      <c r="F6" s="78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7">
        <f t="shared" si="2"/>
        <v>2025</v>
      </c>
      <c r="B7" s="77">
        <v>5323605.568</v>
      </c>
      <c r="C7" s="78">
        <v>10489000</v>
      </c>
      <c r="D7" s="78">
        <v>18256000</v>
      </c>
      <c r="E7" s="78">
        <v>16701000</v>
      </c>
      <c r="F7" s="78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7">
        <f t="shared" si="2"/>
        <v>2026</v>
      </c>
      <c r="B8" s="77">
        <v>5320208.7936000004</v>
      </c>
      <c r="C8" s="78">
        <v>10742000</v>
      </c>
      <c r="D8" s="78">
        <v>18396000</v>
      </c>
      <c r="E8" s="78">
        <v>16955000</v>
      </c>
      <c r="F8" s="78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7">
        <f t="shared" si="2"/>
        <v>2027</v>
      </c>
      <c r="B9" s="77">
        <v>5313180.2696000002</v>
      </c>
      <c r="C9" s="78">
        <v>10984000</v>
      </c>
      <c r="D9" s="78">
        <v>18577000</v>
      </c>
      <c r="E9" s="78">
        <v>17171000</v>
      </c>
      <c r="F9" s="78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7">
        <f t="shared" si="2"/>
        <v>2028</v>
      </c>
      <c r="B10" s="77">
        <v>5302655.902400001</v>
      </c>
      <c r="C10" s="78">
        <v>11208000</v>
      </c>
      <c r="D10" s="78">
        <v>18807000</v>
      </c>
      <c r="E10" s="78">
        <v>17348000</v>
      </c>
      <c r="F10" s="78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7">
        <f t="shared" si="2"/>
        <v>2029</v>
      </c>
      <c r="B11" s="77">
        <v>5288831.4312000005</v>
      </c>
      <c r="C11" s="78">
        <v>11404000</v>
      </c>
      <c r="D11" s="78">
        <v>19093000</v>
      </c>
      <c r="E11" s="78">
        <v>17487000</v>
      </c>
      <c r="F11" s="78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7">
        <f t="shared" si="2"/>
        <v>2030</v>
      </c>
      <c r="B12" s="77">
        <v>5271848.8320000004</v>
      </c>
      <c r="C12" s="78">
        <v>11567000</v>
      </c>
      <c r="D12" s="78">
        <v>19438000</v>
      </c>
      <c r="E12" s="78">
        <v>17587000</v>
      </c>
      <c r="F12" s="78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7" t="str">
        <f t="shared" si="2"/>
        <v/>
      </c>
      <c r="B13" s="77">
        <v>9215000</v>
      </c>
      <c r="C13" s="78">
        <v>17916000</v>
      </c>
      <c r="D13" s="78">
        <v>14383000</v>
      </c>
      <c r="E13" s="78">
        <v>9861000</v>
      </c>
      <c r="F13" s="78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2.86156085E-2</v>
      </c>
    </row>
    <row r="4" spans="1:8" ht="15.75" customHeight="1" x14ac:dyDescent="0.25">
      <c r="B4" s="24" t="s">
        <v>7</v>
      </c>
      <c r="C4" s="79">
        <v>7.6742338411162445E-2</v>
      </c>
    </row>
    <row r="5" spans="1:8" ht="15.75" customHeight="1" x14ac:dyDescent="0.25">
      <c r="B5" s="24" t="s">
        <v>8</v>
      </c>
      <c r="C5" s="79">
        <v>0.10312219262416282</v>
      </c>
    </row>
    <row r="6" spans="1:8" ht="15.75" customHeight="1" x14ac:dyDescent="0.25">
      <c r="B6" s="24" t="s">
        <v>10</v>
      </c>
      <c r="C6" s="79">
        <v>0.26317547022934851</v>
      </c>
    </row>
    <row r="7" spans="1:8" ht="15.75" customHeight="1" x14ac:dyDescent="0.25">
      <c r="B7" s="24" t="s">
        <v>13</v>
      </c>
      <c r="C7" s="79">
        <v>0.18498336639729573</v>
      </c>
    </row>
    <row r="8" spans="1:8" ht="15.75" customHeight="1" x14ac:dyDescent="0.25">
      <c r="B8" s="24" t="s">
        <v>14</v>
      </c>
      <c r="C8" s="79">
        <v>1.1323651869516026E-2</v>
      </c>
    </row>
    <row r="9" spans="1:8" ht="15.75" customHeight="1" x14ac:dyDescent="0.25">
      <c r="B9" s="24" t="s">
        <v>27</v>
      </c>
      <c r="C9" s="79">
        <v>5.9631406088710995E-2</v>
      </c>
    </row>
    <row r="10" spans="1:8" ht="15.75" customHeight="1" x14ac:dyDescent="0.25">
      <c r="B10" s="24" t="s">
        <v>15</v>
      </c>
      <c r="C10" s="79">
        <v>0.27240596587980348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0.21404759499982901</v>
      </c>
      <c r="D14" s="79">
        <v>0.21404759499982901</v>
      </c>
      <c r="E14" s="79">
        <v>0.193568715549021</v>
      </c>
      <c r="F14" s="79">
        <v>0.193568715549021</v>
      </c>
    </row>
    <row r="15" spans="1:8" ht="15.75" customHeight="1" x14ac:dyDescent="0.25">
      <c r="B15" s="24" t="s">
        <v>16</v>
      </c>
      <c r="C15" s="79">
        <v>0.26744325434108301</v>
      </c>
      <c r="D15" s="79">
        <v>0.26744325434108301</v>
      </c>
      <c r="E15" s="79">
        <v>0.16573269770381999</v>
      </c>
      <c r="F15" s="79">
        <v>0.16573269770381999</v>
      </c>
    </row>
    <row r="16" spans="1:8" ht="15.75" customHeight="1" x14ac:dyDescent="0.25">
      <c r="B16" s="24" t="s">
        <v>17</v>
      </c>
      <c r="C16" s="79">
        <v>7.4756260811182598E-2</v>
      </c>
      <c r="D16" s="79">
        <v>7.4756260811182598E-2</v>
      </c>
      <c r="E16" s="79">
        <v>8.4604296917149394E-2</v>
      </c>
      <c r="F16" s="79">
        <v>8.4604296917149394E-2</v>
      </c>
    </row>
    <row r="17" spans="1:8" ht="15.75" customHeight="1" x14ac:dyDescent="0.25">
      <c r="B17" s="24" t="s">
        <v>18</v>
      </c>
      <c r="C17" s="79">
        <v>6.3402887320680298E-3</v>
      </c>
      <c r="D17" s="79">
        <v>6.3402887320680298E-3</v>
      </c>
      <c r="E17" s="79">
        <v>2.0367532542598699E-2</v>
      </c>
      <c r="F17" s="79">
        <v>2.0367532542598699E-2</v>
      </c>
    </row>
    <row r="18" spans="1:8" ht="15.75" customHeight="1" x14ac:dyDescent="0.25">
      <c r="B18" s="24" t="s">
        <v>19</v>
      </c>
      <c r="C18" s="79">
        <v>6.21092892310622E-3</v>
      </c>
      <c r="D18" s="79">
        <v>6.21092892310622E-3</v>
      </c>
      <c r="E18" s="79">
        <v>1.0444988506886198E-2</v>
      </c>
      <c r="F18" s="79">
        <v>1.0444988506886198E-2</v>
      </c>
    </row>
    <row r="19" spans="1:8" ht="15.75" customHeight="1" x14ac:dyDescent="0.25">
      <c r="B19" s="24" t="s">
        <v>20</v>
      </c>
      <c r="C19" s="79">
        <v>3.1608414965395001E-2</v>
      </c>
      <c r="D19" s="79">
        <v>3.1608414965395001E-2</v>
      </c>
      <c r="E19" s="79">
        <v>4.2644623382114402E-2</v>
      </c>
      <c r="F19" s="79">
        <v>4.2644623382114402E-2</v>
      </c>
    </row>
    <row r="20" spans="1:8" ht="15.75" customHeight="1" x14ac:dyDescent="0.25">
      <c r="B20" s="24" t="s">
        <v>21</v>
      </c>
      <c r="C20" s="79">
        <v>2.24655626049719E-3</v>
      </c>
      <c r="D20" s="79">
        <v>2.24655626049719E-3</v>
      </c>
      <c r="E20" s="79">
        <v>1.2877355075427499E-2</v>
      </c>
      <c r="F20" s="79">
        <v>1.2877355075427499E-2</v>
      </c>
    </row>
    <row r="21" spans="1:8" ht="15.75" customHeight="1" x14ac:dyDescent="0.25">
      <c r="B21" s="24" t="s">
        <v>22</v>
      </c>
      <c r="C21" s="79">
        <v>4.349449752772401E-2</v>
      </c>
      <c r="D21" s="79">
        <v>4.349449752772401E-2</v>
      </c>
      <c r="E21" s="79">
        <v>0.15983899694633399</v>
      </c>
      <c r="F21" s="79">
        <v>0.15983899694633399</v>
      </c>
    </row>
    <row r="22" spans="1:8" ht="15.75" customHeight="1" x14ac:dyDescent="0.25">
      <c r="B22" s="24" t="s">
        <v>23</v>
      </c>
      <c r="C22" s="79">
        <v>0.35385220343911483</v>
      </c>
      <c r="D22" s="79">
        <v>0.35385220343911483</v>
      </c>
      <c r="E22" s="79">
        <v>0.3099207933766488</v>
      </c>
      <c r="F22" s="79">
        <v>0.3099207933766488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5.28E-2</v>
      </c>
    </row>
    <row r="27" spans="1:8" ht="15.75" customHeight="1" x14ac:dyDescent="0.25">
      <c r="B27" s="24" t="s">
        <v>39</v>
      </c>
      <c r="C27" s="79">
        <v>7.1999999999999998E-3</v>
      </c>
    </row>
    <row r="28" spans="1:8" ht="15.75" customHeight="1" x14ac:dyDescent="0.25">
      <c r="B28" s="24" t="s">
        <v>40</v>
      </c>
      <c r="C28" s="79">
        <v>0.25</v>
      </c>
    </row>
    <row r="29" spans="1:8" ht="15.75" customHeight="1" x14ac:dyDescent="0.25">
      <c r="B29" s="24" t="s">
        <v>41</v>
      </c>
      <c r="C29" s="79">
        <v>9.3299999999999994E-2</v>
      </c>
    </row>
    <row r="30" spans="1:8" ht="15.75" customHeight="1" x14ac:dyDescent="0.25">
      <c r="B30" s="24" t="s">
        <v>42</v>
      </c>
      <c r="C30" s="79">
        <v>0.13</v>
      </c>
    </row>
    <row r="31" spans="1:8" ht="15.75" customHeight="1" x14ac:dyDescent="0.25">
      <c r="B31" s="24" t="s">
        <v>43</v>
      </c>
      <c r="C31" s="79">
        <v>6.0299999999999999E-2</v>
      </c>
    </row>
    <row r="32" spans="1:8" ht="15.75" customHeight="1" x14ac:dyDescent="0.25">
      <c r="B32" s="24" t="s">
        <v>44</v>
      </c>
      <c r="C32" s="79">
        <v>6.2899999999999998E-2</v>
      </c>
    </row>
    <row r="33" spans="2:3" ht="15.75" customHeight="1" x14ac:dyDescent="0.25">
      <c r="B33" s="24" t="s">
        <v>45</v>
      </c>
      <c r="C33" s="79">
        <v>0.1643</v>
      </c>
    </row>
    <row r="34" spans="2:3" ht="15.75" customHeight="1" x14ac:dyDescent="0.25">
      <c r="B34" s="24" t="s">
        <v>46</v>
      </c>
      <c r="C34" s="79">
        <v>0.17920000000223518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0.60503196442953022</v>
      </c>
      <c r="D2" s="80">
        <v>0.60503196442953022</v>
      </c>
      <c r="E2" s="80">
        <v>0.53144332295918362</v>
      </c>
      <c r="F2" s="80">
        <v>0.38282923621013132</v>
      </c>
      <c r="G2" s="80">
        <v>0.27177020997375329</v>
      </c>
    </row>
    <row r="3" spans="1:15" ht="15.75" customHeight="1" x14ac:dyDescent="0.25">
      <c r="A3" s="5"/>
      <c r="B3" s="11" t="s">
        <v>118</v>
      </c>
      <c r="C3" s="80">
        <v>0.17887901557046981</v>
      </c>
      <c r="D3" s="80">
        <v>0.17887901557046981</v>
      </c>
      <c r="E3" s="80">
        <v>0.26980968704081632</v>
      </c>
      <c r="F3" s="80">
        <v>0.28618054378986868</v>
      </c>
      <c r="G3" s="80">
        <v>0.28046685669291338</v>
      </c>
    </row>
    <row r="4" spans="1:15" ht="15.75" customHeight="1" x14ac:dyDescent="0.25">
      <c r="A4" s="5"/>
      <c r="B4" s="11" t="s">
        <v>116</v>
      </c>
      <c r="C4" s="81">
        <v>0.12905316472222225</v>
      </c>
      <c r="D4" s="81">
        <v>0.12905316472222225</v>
      </c>
      <c r="E4" s="81">
        <v>0.10501692804938272</v>
      </c>
      <c r="F4" s="81">
        <v>0.20323960877192979</v>
      </c>
      <c r="G4" s="81">
        <v>0.22704881429635143</v>
      </c>
    </row>
    <row r="5" spans="1:15" ht="15.75" customHeight="1" x14ac:dyDescent="0.25">
      <c r="A5" s="5"/>
      <c r="B5" s="11" t="s">
        <v>119</v>
      </c>
      <c r="C5" s="81">
        <v>8.7035855277777768E-2</v>
      </c>
      <c r="D5" s="81">
        <v>8.7035855277777768E-2</v>
      </c>
      <c r="E5" s="81">
        <v>9.3730061950617283E-2</v>
      </c>
      <c r="F5" s="81">
        <v>0.12775061122807013</v>
      </c>
      <c r="G5" s="81">
        <v>0.22071411903698182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0.51895464514423084</v>
      </c>
      <c r="D8" s="80">
        <v>0.51895464514423084</v>
      </c>
      <c r="E8" s="80">
        <v>0.61647938960542548</v>
      </c>
      <c r="F8" s="80">
        <v>0.65095684168100365</v>
      </c>
      <c r="G8" s="80">
        <v>0.75318013091326164</v>
      </c>
    </row>
    <row r="9" spans="1:15" ht="15.75" customHeight="1" x14ac:dyDescent="0.25">
      <c r="B9" s="7" t="s">
        <v>121</v>
      </c>
      <c r="C9" s="80">
        <v>0.32931699485576921</v>
      </c>
      <c r="D9" s="80">
        <v>0.32931699485576921</v>
      </c>
      <c r="E9" s="80">
        <v>0.25911568039457455</v>
      </c>
      <c r="F9" s="80">
        <v>0.27723885931899639</v>
      </c>
      <c r="G9" s="80">
        <v>0.19852845842007169</v>
      </c>
    </row>
    <row r="10" spans="1:15" ht="15.75" customHeight="1" x14ac:dyDescent="0.25">
      <c r="B10" s="7" t="s">
        <v>122</v>
      </c>
      <c r="C10" s="81">
        <v>7.6432564000000008E-2</v>
      </c>
      <c r="D10" s="81">
        <v>7.6432564000000008E-2</v>
      </c>
      <c r="E10" s="81">
        <v>7.8836429999999999E-2</v>
      </c>
      <c r="F10" s="81">
        <v>5.1128461000000007E-2</v>
      </c>
      <c r="G10" s="81">
        <v>3.5261481666666671E-2</v>
      </c>
    </row>
    <row r="11" spans="1:15" ht="15.75" customHeight="1" x14ac:dyDescent="0.25">
      <c r="B11" s="7" t="s">
        <v>123</v>
      </c>
      <c r="C11" s="81">
        <v>7.5295795999999998E-2</v>
      </c>
      <c r="D11" s="81">
        <v>7.5295795999999998E-2</v>
      </c>
      <c r="E11" s="81">
        <v>4.5568499999999998E-2</v>
      </c>
      <c r="F11" s="81">
        <v>2.0675837999999998E-2</v>
      </c>
      <c r="G11" s="81">
        <v>1.3029929000000001E-2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0.85991862525000007</v>
      </c>
      <c r="D14" s="82">
        <v>0.83566812777800015</v>
      </c>
      <c r="E14" s="82">
        <v>0.83566812777800015</v>
      </c>
      <c r="F14" s="82">
        <v>0.71781739033000003</v>
      </c>
      <c r="G14" s="82">
        <v>0.71781739033000003</v>
      </c>
      <c r="H14" s="83">
        <v>0.752</v>
      </c>
      <c r="I14" s="83">
        <v>0.51300000000000001</v>
      </c>
      <c r="J14" s="83">
        <v>0.51300000000000001</v>
      </c>
      <c r="K14" s="83">
        <v>0.51300000000000001</v>
      </c>
      <c r="L14" s="83">
        <v>0.29466954689199998</v>
      </c>
      <c r="M14" s="83">
        <v>0.29439541838000005</v>
      </c>
      <c r="N14" s="83">
        <v>0.33363830778949999</v>
      </c>
      <c r="O14" s="83">
        <v>0.29583883264650002</v>
      </c>
    </row>
    <row r="15" spans="1:15" ht="15.75" customHeight="1" x14ac:dyDescent="0.25">
      <c r="B15" s="16" t="s">
        <v>68</v>
      </c>
      <c r="C15" s="80">
        <f>iron_deficiency_anaemia*C14</f>
        <v>0.3349656974708301</v>
      </c>
      <c r="D15" s="80">
        <f t="shared" ref="D15:O15" si="0">iron_deficiency_anaemia*D14</f>
        <v>0.32551935619945521</v>
      </c>
      <c r="E15" s="80">
        <f t="shared" si="0"/>
        <v>0.32551935619945521</v>
      </c>
      <c r="F15" s="80">
        <f t="shared" si="0"/>
        <v>0.27961273979695039</v>
      </c>
      <c r="G15" s="80">
        <f t="shared" si="0"/>
        <v>0.27961273979695039</v>
      </c>
      <c r="H15" s="80">
        <f t="shared" si="0"/>
        <v>0.29292795515951553</v>
      </c>
      <c r="I15" s="80">
        <f t="shared" si="0"/>
        <v>0.19982984175110569</v>
      </c>
      <c r="J15" s="80">
        <f t="shared" si="0"/>
        <v>0.19982984175110569</v>
      </c>
      <c r="K15" s="80">
        <f t="shared" si="0"/>
        <v>0.19982984175110569</v>
      </c>
      <c r="L15" s="80">
        <f t="shared" si="0"/>
        <v>0.11478317529102995</v>
      </c>
      <c r="M15" s="80">
        <f t="shared" si="0"/>
        <v>0.11467639350316951</v>
      </c>
      <c r="N15" s="80">
        <f t="shared" si="0"/>
        <v>0.12996274902082353</v>
      </c>
      <c r="O15" s="80">
        <f t="shared" si="0"/>
        <v>0.11523864934031566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0.47499999999999998</v>
      </c>
      <c r="D2" s="81">
        <v>0.47499999999999998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0.14499999999999999</v>
      </c>
      <c r="D3" s="81">
        <v>0.17300000000000001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0.128</v>
      </c>
      <c r="D4" s="81">
        <v>0.128</v>
      </c>
      <c r="E4" s="81">
        <v>0.60299999999999998</v>
      </c>
      <c r="F4" s="81">
        <v>0.60199999999999998</v>
      </c>
      <c r="G4" s="81">
        <v>0</v>
      </c>
    </row>
    <row r="5" spans="1:7" x14ac:dyDescent="0.25">
      <c r="B5" s="43" t="s">
        <v>169</v>
      </c>
      <c r="C5" s="80">
        <f>1-SUM(C2:C4)</f>
        <v>0.252</v>
      </c>
      <c r="D5" s="80">
        <f>1-SUM(D2:D4)</f>
        <v>0.22399999999999998</v>
      </c>
      <c r="E5" s="80">
        <f>1-SUM(E2:E4)</f>
        <v>0.39700000000000002</v>
      </c>
      <c r="F5" s="80">
        <f>1-SUM(F2:F4)</f>
        <v>0.39800000000000002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0.42832999999999999</v>
      </c>
      <c r="D2" s="143">
        <v>0.42448000000000002</v>
      </c>
      <c r="E2" s="143">
        <v>0.42027000000000003</v>
      </c>
      <c r="F2" s="143">
        <v>0.41607</v>
      </c>
      <c r="G2" s="143">
        <v>0.41189999999999999</v>
      </c>
      <c r="H2" s="143">
        <v>0.40776000000000001</v>
      </c>
      <c r="I2" s="143">
        <v>0.40362999999999999</v>
      </c>
      <c r="J2" s="143">
        <v>0.39953000000000005</v>
      </c>
      <c r="K2" s="143">
        <v>0.39545000000000002</v>
      </c>
      <c r="L2" s="143">
        <v>0.39143</v>
      </c>
      <c r="M2" s="143">
        <v>0.38746999999999998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0.12268000000000001</v>
      </c>
      <c r="D4" s="143">
        <v>0.12298000000000001</v>
      </c>
      <c r="E4" s="143">
        <v>0.12314</v>
      </c>
      <c r="F4" s="143">
        <v>0.12330999999999999</v>
      </c>
      <c r="G4" s="143">
        <v>0.12348000000000001</v>
      </c>
      <c r="H4" s="143">
        <v>0.12365</v>
      </c>
      <c r="I4" s="143">
        <v>0.12381</v>
      </c>
      <c r="J4" s="143">
        <v>0.12396000000000001</v>
      </c>
      <c r="K4" s="143">
        <v>0.12412000000000001</v>
      </c>
      <c r="L4" s="143">
        <v>0.12428</v>
      </c>
      <c r="M4" s="143">
        <v>0.12446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0.29466954689199998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0.60199999999999998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51.137</v>
      </c>
      <c r="D13" s="142">
        <v>49.027999999999999</v>
      </c>
      <c r="E13" s="142">
        <v>47.03</v>
      </c>
      <c r="F13" s="142">
        <v>45.118000000000002</v>
      </c>
      <c r="G13" s="142">
        <v>43.304000000000002</v>
      </c>
      <c r="H13" s="142">
        <v>41.58</v>
      </c>
      <c r="I13" s="142">
        <v>39.927999999999997</v>
      </c>
      <c r="J13" s="142">
        <v>38.372</v>
      </c>
      <c r="K13" s="142">
        <v>36.856999999999999</v>
      </c>
      <c r="L13" s="142">
        <v>35.436</v>
      </c>
      <c r="M13" s="142">
        <v>34.094999999999999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40.804970183945777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42.58615056038073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144.36250163639164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0.35340291379351974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1.1633520023912893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1.1633520023912893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1.1633520023912893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1.1633520023912893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149">
        <v>13.603862460401317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149">
        <v>13.603862460401317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0.34310519825139213</v>
      </c>
      <c r="E17" s="86" t="s">
        <v>202</v>
      </c>
    </row>
    <row r="18" spans="1:5" ht="16.05" customHeight="1" x14ac:dyDescent="0.25">
      <c r="A18" s="52" t="s">
        <v>173</v>
      </c>
      <c r="B18" s="85">
        <v>0.222</v>
      </c>
      <c r="C18" s="85">
        <v>0.95</v>
      </c>
      <c r="D18" s="149">
        <v>3.4093495420678446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2.9700350988978812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23.249194422464797</v>
      </c>
      <c r="E22" s="86" t="s">
        <v>202</v>
      </c>
    </row>
    <row r="23" spans="1:5" ht="15.75" customHeight="1" x14ac:dyDescent="0.25">
      <c r="A23" s="52" t="s">
        <v>34</v>
      </c>
      <c r="B23" s="85">
        <v>5.7000000000000002E-2</v>
      </c>
      <c r="C23" s="85">
        <v>0.95</v>
      </c>
      <c r="D23" s="149">
        <v>4.5011360215453697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19.603625971319889</v>
      </c>
      <c r="E24" s="86" t="s">
        <v>202</v>
      </c>
    </row>
    <row r="25" spans="1:5" ht="15.75" customHeight="1" x14ac:dyDescent="0.25">
      <c r="A25" s="52" t="s">
        <v>87</v>
      </c>
      <c r="B25" s="85">
        <v>5.7000000000000002E-2</v>
      </c>
      <c r="C25" s="85">
        <v>0.95</v>
      </c>
      <c r="D25" s="149">
        <v>19.603772670006297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149">
        <v>4.6567831885157451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4.691039978258388</v>
      </c>
      <c r="E27" s="86" t="s">
        <v>202</v>
      </c>
    </row>
    <row r="28" spans="1:5" ht="15.75" customHeight="1" x14ac:dyDescent="0.25">
      <c r="A28" s="52" t="s">
        <v>84</v>
      </c>
      <c r="B28" s="85">
        <v>0.374</v>
      </c>
      <c r="C28" s="85">
        <v>0.95</v>
      </c>
      <c r="D28" s="149">
        <v>0.67582909766612764</v>
      </c>
      <c r="E28" s="86" t="s">
        <v>202</v>
      </c>
    </row>
    <row r="29" spans="1:5" ht="15.75" customHeight="1" x14ac:dyDescent="0.25">
      <c r="A29" s="52" t="s">
        <v>58</v>
      </c>
      <c r="B29" s="85">
        <v>0.222</v>
      </c>
      <c r="C29" s="85">
        <v>0.95</v>
      </c>
      <c r="D29" s="149">
        <v>74.335829708896085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212.01459364626857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212.01459364626857</v>
      </c>
      <c r="E31" s="86" t="s">
        <v>202</v>
      </c>
    </row>
    <row r="32" spans="1:5" ht="15.75" customHeight="1" x14ac:dyDescent="0.25">
      <c r="A32" s="52" t="s">
        <v>28</v>
      </c>
      <c r="B32" s="85">
        <v>0.57899999999999996</v>
      </c>
      <c r="C32" s="85">
        <v>0.95</v>
      </c>
      <c r="D32" s="149">
        <v>0.69222512641099732</v>
      </c>
      <c r="E32" s="86" t="s">
        <v>202</v>
      </c>
    </row>
    <row r="33" spans="1:6" ht="15.75" customHeight="1" x14ac:dyDescent="0.25">
      <c r="A33" s="52" t="s">
        <v>83</v>
      </c>
      <c r="B33" s="85">
        <v>0.65599999999999992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0.63500000000000001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0.91400000000000003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0.38799999999999996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1.4999999999999999E-2</v>
      </c>
      <c r="C38" s="85">
        <v>0.95</v>
      </c>
      <c r="D38" s="149">
        <v>1.8879812218949032</v>
      </c>
      <c r="E38" s="86" t="s">
        <v>202</v>
      </c>
    </row>
    <row r="39" spans="1:6" ht="15.75" customHeight="1" x14ac:dyDescent="0.25">
      <c r="A39" s="52" t="s">
        <v>60</v>
      </c>
      <c r="B39" s="85">
        <v>0.125</v>
      </c>
      <c r="C39" s="85">
        <v>0.95</v>
      </c>
      <c r="D39" s="149">
        <v>0.71500972837703647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2020-07-16T02:35:56Z</dcterms:modified>
</cp:coreProperties>
</file>