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715639EC-5122-40F3-94B1-0C8B47A15207}" xr6:coauthVersionLast="45" xr6:coauthVersionMax="45" xr10:uidLastSave="{00000000-0000-0000-0000-000000000000}"/>
  <bookViews>
    <workbookView xWindow="768" yWindow="768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I4" i="2" s="1"/>
  <c r="H5" i="2"/>
  <c r="H6" i="2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I5" i="2" s="1"/>
  <c r="G6" i="2"/>
  <c r="I6" i="2" s="1"/>
  <c r="G7" i="2"/>
  <c r="G8" i="2"/>
  <c r="I8" i="2"/>
  <c r="G9" i="2"/>
  <c r="I9" i="2"/>
  <c r="G10" i="2"/>
  <c r="I10" i="2" s="1"/>
  <c r="G11" i="2"/>
  <c r="G12" i="2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2" i="2" l="1"/>
  <c r="I19" i="2"/>
  <c r="I11" i="2"/>
  <c r="I20" i="2"/>
  <c r="I2" i="2"/>
  <c r="I7" i="2"/>
  <c r="A38" i="2"/>
  <c r="A39" i="2"/>
  <c r="A19" i="2"/>
  <c r="A24" i="2"/>
  <c r="A18" i="2"/>
  <c r="A13" i="2"/>
  <c r="A5" i="2"/>
  <c r="A6" i="2" s="1"/>
  <c r="A7" i="2" s="1"/>
  <c r="A8" i="2" s="1"/>
  <c r="A9" i="2" s="1"/>
  <c r="A10" i="2" s="1"/>
  <c r="A11" i="2" s="1"/>
  <c r="A12" i="2" s="1"/>
  <c r="A30" i="2"/>
  <c r="A25" i="2"/>
  <c r="A27" i="2"/>
  <c r="A3" i="2"/>
  <c r="A4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<sst xmlns="http://schemas.openxmlformats.org/spreadsheetml/2006/main" count="1120" uniqueCount="273">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</sst>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673857</v>
      </c>
    </row>
    <row r="8" spans="1:3" ht="15" customHeight="1" x14ac:dyDescent="0.25">
      <c r="B8" s="7" t="s">
        <v>106</v>
      </c>
      <c r="C8" s="70">
        <v>1.2E-2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0.66318046569824207</v>
      </c>
    </row>
    <row r="11" spans="1:3" ht="15" customHeight="1" x14ac:dyDescent="0.25">
      <c r="B11" s="7" t="s">
        <v>108</v>
      </c>
      <c r="C11" s="70">
        <v>0.77400000000000002</v>
      </c>
    </row>
    <row r="12" spans="1:3" ht="15" customHeight="1" x14ac:dyDescent="0.25">
      <c r="B12" s="7" t="s">
        <v>109</v>
      </c>
      <c r="C12" s="70">
        <v>0.89400000000000002</v>
      </c>
    </row>
    <row r="13" spans="1:3" ht="15" customHeight="1" x14ac:dyDescent="0.25">
      <c r="B13" s="7" t="s">
        <v>110</v>
      </c>
      <c r="C13" s="70">
        <v>0.17399999999999999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0.1144</v>
      </c>
    </row>
    <row r="24" spans="1:3" ht="15" customHeight="1" x14ac:dyDescent="0.25">
      <c r="B24" s="20" t="s">
        <v>102</v>
      </c>
      <c r="C24" s="71">
        <v>0.50659999999999994</v>
      </c>
    </row>
    <row r="25" spans="1:3" ht="15" customHeight="1" x14ac:dyDescent="0.25">
      <c r="B25" s="20" t="s">
        <v>103</v>
      </c>
      <c r="C25" s="71">
        <v>0.32170000000000004</v>
      </c>
    </row>
    <row r="26" spans="1:3" ht="15" customHeight="1" x14ac:dyDescent="0.25">
      <c r="B26" s="20" t="s">
        <v>104</v>
      </c>
      <c r="C26" s="71">
        <v>5.7299999999999997E-2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11.1</v>
      </c>
    </row>
    <row r="38" spans="1:5" ht="15" customHeight="1" x14ac:dyDescent="0.25">
      <c r="B38" s="16" t="s">
        <v>91</v>
      </c>
      <c r="C38" s="75">
        <v>17.899999999999999</v>
      </c>
      <c r="D38" s="17"/>
      <c r="E38" s="18"/>
    </row>
    <row r="39" spans="1:5" ht="15" customHeight="1" x14ac:dyDescent="0.25">
      <c r="B39" s="16" t="s">
        <v>90</v>
      </c>
      <c r="C39" s="75">
        <v>21</v>
      </c>
      <c r="D39" s="17"/>
      <c r="E39" s="17"/>
    </row>
    <row r="40" spans="1:5" ht="15" customHeight="1" x14ac:dyDescent="0.25">
      <c r="B40" s="16" t="s">
        <v>171</v>
      </c>
      <c r="C40" s="75">
        <v>1.32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13.4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1.6299999999999999E-2</v>
      </c>
      <c r="D45" s="17"/>
    </row>
    <row r="46" spans="1:5" ht="15.75" customHeight="1" x14ac:dyDescent="0.25">
      <c r="B46" s="16" t="s">
        <v>11</v>
      </c>
      <c r="C46" s="71">
        <v>6.1399999999999996E-2</v>
      </c>
      <c r="D46" s="17"/>
    </row>
    <row r="47" spans="1:5" ht="15.75" customHeight="1" x14ac:dyDescent="0.25">
      <c r="B47" s="16" t="s">
        <v>12</v>
      </c>
      <c r="C47" s="71">
        <v>9.1700000000000004E-2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0.8306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2.3924591417575001</v>
      </c>
      <c r="D51" s="17"/>
    </row>
    <row r="52" spans="1:4" ht="15" customHeight="1" x14ac:dyDescent="0.25">
      <c r="B52" s="16" t="s">
        <v>125</v>
      </c>
      <c r="C52" s="76">
        <v>3.4758721651800002</v>
      </c>
    </row>
    <row r="53" spans="1:4" ht="15.75" customHeight="1" x14ac:dyDescent="0.25">
      <c r="B53" s="16" t="s">
        <v>126</v>
      </c>
      <c r="C53" s="76">
        <v>3.4758721651800002</v>
      </c>
    </row>
    <row r="54" spans="1:4" ht="15.75" customHeight="1" x14ac:dyDescent="0.25">
      <c r="B54" s="16" t="s">
        <v>127</v>
      </c>
      <c r="C54" s="76">
        <v>2.6206666333199999</v>
      </c>
    </row>
    <row r="55" spans="1:4" ht="15.75" customHeight="1" x14ac:dyDescent="0.25">
      <c r="B55" s="16" t="s">
        <v>128</v>
      </c>
      <c r="C55" s="76">
        <v>2.6206666333199999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0.54671681971830577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 x14ac:dyDescent="0.25">
      <c r="A3" s="3" t="s">
        <v>65</v>
      </c>
      <c r="B3" s="26">
        <f>frac_mam_1month * 2.6</f>
        <v>6.3213157800000017E-2</v>
      </c>
      <c r="C3" s="26">
        <f>frac_mam_1_5months * 2.6</f>
        <v>6.3213157800000017E-2</v>
      </c>
      <c r="D3" s="26">
        <f>frac_mam_6_11months * 2.6</f>
        <v>5.8669153400000007E-3</v>
      </c>
      <c r="E3" s="26">
        <f>frac_mam_12_23months * 2.6</f>
        <v>1.3485114760000002E-2</v>
      </c>
      <c r="F3" s="26">
        <f>frac_mam_24_59months * 2.6</f>
        <v>9.9669041333333343E-3</v>
      </c>
    </row>
    <row r="4" spans="1:6" ht="15.75" customHeight="1" x14ac:dyDescent="0.25">
      <c r="A4" s="3" t="s">
        <v>66</v>
      </c>
      <c r="B4" s="26">
        <f>frac_sam_1month * 2.6</f>
        <v>5.5658940999999997E-2</v>
      </c>
      <c r="C4" s="26">
        <f>frac_sam_1_5months * 2.6</f>
        <v>5.5658940999999997E-2</v>
      </c>
      <c r="D4" s="26">
        <f>frac_sam_6_11months * 2.6</f>
        <v>0</v>
      </c>
      <c r="E4" s="26">
        <f>frac_sam_12_23months * 2.6</f>
        <v>6.4903953400000007E-3</v>
      </c>
      <c r="F4" s="26">
        <f>frac_sam_24_59months * 2.6</f>
        <v>4.089914573333334E-3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1.2E-2</v>
      </c>
      <c r="E2" s="91">
        <f>food_insecure</f>
        <v>1.2E-2</v>
      </c>
      <c r="F2" s="91">
        <f>food_insecure</f>
        <v>1.2E-2</v>
      </c>
      <c r="G2" s="91">
        <f>food_insecure</f>
        <v>1.2E-2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1.2E-2</v>
      </c>
      <c r="F5" s="91">
        <f>food_insecure</f>
        <v>1.2E-2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2.3924591417575001</v>
      </c>
      <c r="D7" s="91">
        <f>diarrhoea_1_5mo</f>
        <v>3.4758721651800002</v>
      </c>
      <c r="E7" s="91">
        <f>diarrhoea_6_11mo</f>
        <v>3.4758721651800002</v>
      </c>
      <c r="F7" s="91">
        <f>diarrhoea_12_23mo</f>
        <v>2.6206666333199999</v>
      </c>
      <c r="G7" s="91">
        <f>diarrhoea_24_59mo</f>
        <v>2.6206666333199999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1.2E-2</v>
      </c>
      <c r="F8" s="91">
        <f>food_insecure</f>
        <v>1.2E-2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2.3924591417575001</v>
      </c>
      <c r="D12" s="91">
        <f>diarrhoea_1_5mo</f>
        <v>3.4758721651800002</v>
      </c>
      <c r="E12" s="91">
        <f>diarrhoea_6_11mo</f>
        <v>3.4758721651800002</v>
      </c>
      <c r="F12" s="91">
        <f>diarrhoea_12_23mo</f>
        <v>2.6206666333199999</v>
      </c>
      <c r="G12" s="91">
        <f>diarrhoea_24_59mo</f>
        <v>2.6206666333199999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1.2E-2</v>
      </c>
      <c r="I15" s="91">
        <f>food_insecure</f>
        <v>1.2E-2</v>
      </c>
      <c r="J15" s="91">
        <f>food_insecure</f>
        <v>1.2E-2</v>
      </c>
      <c r="K15" s="91">
        <f>food_insecure</f>
        <v>1.2E-2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0.77400000000000002</v>
      </c>
      <c r="I18" s="91">
        <f>frac_PW_health_facility</f>
        <v>0.77400000000000002</v>
      </c>
      <c r="J18" s="91">
        <f>frac_PW_health_facility</f>
        <v>0.77400000000000002</v>
      </c>
      <c r="K18" s="91">
        <f>frac_PW_health_facility</f>
        <v>0.77400000000000002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0.17399999999999999</v>
      </c>
      <c r="M24" s="91">
        <f>famplan_unmet_need</f>
        <v>0.17399999999999999</v>
      </c>
      <c r="N24" s="91">
        <f>famplan_unmet_need</f>
        <v>0.17399999999999999</v>
      </c>
      <c r="O24" s="91">
        <f>famplan_unmet_need</f>
        <v>0.17399999999999999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0.1658903570343018</v>
      </c>
      <c r="M25" s="91">
        <f>(1-food_insecure)*(0.49)+food_insecure*(0.7)</f>
        <v>0.49252000000000001</v>
      </c>
      <c r="N25" s="91">
        <f>(1-food_insecure)*(0.49)+food_insecure*(0.7)</f>
        <v>0.49252000000000001</v>
      </c>
      <c r="O25" s="91">
        <f>(1-food_insecure)*(0.49)+food_insecure*(0.7)</f>
        <v>0.49252000000000001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7.1095867300415061E-2</v>
      </c>
      <c r="M26" s="91">
        <f>(1-food_insecure)*(0.21)+food_insecure*(0.3)</f>
        <v>0.21107999999999999</v>
      </c>
      <c r="N26" s="91">
        <f>(1-food_insecure)*(0.21)+food_insecure*(0.3)</f>
        <v>0.21107999999999999</v>
      </c>
      <c r="O26" s="91">
        <f>(1-food_insecure)*(0.21)+food_insecure*(0.3)</f>
        <v>0.21107999999999999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9.9833309967041053E-2</v>
      </c>
      <c r="M27" s="91">
        <f>(1-food_insecure)*(0.3)</f>
        <v>0.2964</v>
      </c>
      <c r="N27" s="91">
        <f>(1-food_insecure)*(0.3)</f>
        <v>0.2964</v>
      </c>
      <c r="O27" s="91">
        <f>(1-food_insecure)*(0.3)</f>
        <v>0.2964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0.66318046569824207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141680.36600000001</v>
      </c>
      <c r="C2" s="78">
        <v>319000</v>
      </c>
      <c r="D2" s="78">
        <v>642000</v>
      </c>
      <c r="E2" s="78">
        <v>2517000</v>
      </c>
      <c r="F2" s="78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165062.8374237775</v>
      </c>
      <c r="I2" s="22">
        <f>G2-H2</f>
        <v>5401937.1625762228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141296.86999999997</v>
      </c>
      <c r="C3" s="78">
        <v>317000</v>
      </c>
      <c r="D3" s="78">
        <v>643000</v>
      </c>
      <c r="E3" s="78">
        <v>2551000</v>
      </c>
      <c r="F3" s="78">
        <v>2127000</v>
      </c>
      <c r="G3" s="22">
        <f t="shared" si="0"/>
        <v>5638000</v>
      </c>
      <c r="H3" s="22">
        <f t="shared" si="1"/>
        <v>164616.05047871356</v>
      </c>
      <c r="I3" s="22">
        <f t="shared" ref="I3:I15" si="3">G3-H3</f>
        <v>5473383.9495212864</v>
      </c>
    </row>
    <row r="4" spans="1:9" ht="15.75" customHeight="1" x14ac:dyDescent="0.25">
      <c r="A4" s="7">
        <f t="shared" si="2"/>
        <v>2022</v>
      </c>
      <c r="B4" s="77">
        <v>140825.84319999997</v>
      </c>
      <c r="C4" s="78">
        <v>318000</v>
      </c>
      <c r="D4" s="78">
        <v>642000</v>
      </c>
      <c r="E4" s="78">
        <v>2585000</v>
      </c>
      <c r="F4" s="78">
        <v>2164000</v>
      </c>
      <c r="G4" s="22">
        <f t="shared" si="0"/>
        <v>5709000</v>
      </c>
      <c r="H4" s="22">
        <f t="shared" si="1"/>
        <v>164067.28693224842</v>
      </c>
      <c r="I4" s="22">
        <f t="shared" si="3"/>
        <v>5544932.7130677514</v>
      </c>
    </row>
    <row r="5" spans="1:9" ht="15.75" customHeight="1" x14ac:dyDescent="0.25">
      <c r="A5" s="7">
        <f t="shared" si="2"/>
        <v>2023</v>
      </c>
      <c r="B5" s="77">
        <v>140307.38759999996</v>
      </c>
      <c r="C5" s="78">
        <v>320000</v>
      </c>
      <c r="D5" s="78">
        <v>640000</v>
      </c>
      <c r="E5" s="78">
        <v>2614000</v>
      </c>
      <c r="F5" s="78">
        <v>2201000</v>
      </c>
      <c r="G5" s="22">
        <f t="shared" si="0"/>
        <v>5775000</v>
      </c>
      <c r="H5" s="22">
        <f t="shared" si="1"/>
        <v>163463.26708934194</v>
      </c>
      <c r="I5" s="22">
        <f t="shared" si="3"/>
        <v>5611536.7329106582</v>
      </c>
    </row>
    <row r="6" spans="1:9" ht="15.75" customHeight="1" x14ac:dyDescent="0.25">
      <c r="A6" s="7">
        <f t="shared" si="2"/>
        <v>2024</v>
      </c>
      <c r="B6" s="77">
        <v>139703.71479999996</v>
      </c>
      <c r="C6" s="78">
        <v>322000</v>
      </c>
      <c r="D6" s="78">
        <v>638000</v>
      </c>
      <c r="E6" s="78">
        <v>2637000</v>
      </c>
      <c r="F6" s="78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 x14ac:dyDescent="0.25">
      <c r="A7" s="7">
        <f t="shared" si="2"/>
        <v>2025</v>
      </c>
      <c r="B7" s="77">
        <v>139035.16500000001</v>
      </c>
      <c r="C7" s="78">
        <v>323000</v>
      </c>
      <c r="D7" s="78">
        <v>636000</v>
      </c>
      <c r="E7" s="78">
        <v>2652000</v>
      </c>
      <c r="F7" s="78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 x14ac:dyDescent="0.25">
      <c r="A8" s="7">
        <f t="shared" si="2"/>
        <v>2026</v>
      </c>
      <c r="B8" s="77">
        <v>138270.89160000003</v>
      </c>
      <c r="C8" s="78">
        <v>323000</v>
      </c>
      <c r="D8" s="78">
        <v>633000</v>
      </c>
      <c r="E8" s="78">
        <v>2661000</v>
      </c>
      <c r="F8" s="78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 x14ac:dyDescent="0.25">
      <c r="A9" s="7">
        <f t="shared" si="2"/>
        <v>2027</v>
      </c>
      <c r="B9" s="77">
        <v>137406.79320000001</v>
      </c>
      <c r="C9" s="78">
        <v>323000</v>
      </c>
      <c r="D9" s="78">
        <v>630000</v>
      </c>
      <c r="E9" s="78">
        <v>2662000</v>
      </c>
      <c r="F9" s="78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 x14ac:dyDescent="0.25">
      <c r="A10" s="7">
        <f t="shared" si="2"/>
        <v>2028</v>
      </c>
      <c r="B10" s="77">
        <v>136498.68480000005</v>
      </c>
      <c r="C10" s="78">
        <v>322000</v>
      </c>
      <c r="D10" s="78">
        <v>628000</v>
      </c>
      <c r="E10" s="78">
        <v>2656000</v>
      </c>
      <c r="F10" s="78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 x14ac:dyDescent="0.25">
      <c r="A11" s="7">
        <f t="shared" si="2"/>
        <v>2029</v>
      </c>
      <c r="B11" s="77">
        <v>135511.70360000007</v>
      </c>
      <c r="C11" s="78">
        <v>322000</v>
      </c>
      <c r="D11" s="78">
        <v>625000</v>
      </c>
      <c r="E11" s="78">
        <v>2649000</v>
      </c>
      <c r="F11" s="78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 x14ac:dyDescent="0.25">
      <c r="A12" s="7">
        <f t="shared" si="2"/>
        <v>2030</v>
      </c>
      <c r="B12" s="77">
        <v>134447.60999999999</v>
      </c>
      <c r="C12" s="78">
        <v>323000</v>
      </c>
      <c r="D12" s="78">
        <v>624000</v>
      </c>
      <c r="E12" s="78">
        <v>2643000</v>
      </c>
      <c r="F12" s="78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 x14ac:dyDescent="0.25">
      <c r="A13" s="7" t="str">
        <f t="shared" si="2"/>
        <v/>
      </c>
      <c r="B13" s="77">
        <v>321000</v>
      </c>
      <c r="C13" s="78">
        <v>640000</v>
      </c>
      <c r="D13" s="78">
        <v>2484000</v>
      </c>
      <c r="E13" s="78">
        <v>2050000</v>
      </c>
      <c r="F13" s="78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7.540342250000001E-3</v>
      </c>
    </row>
    <row r="4" spans="1:8" ht="15.75" customHeight="1" x14ac:dyDescent="0.25">
      <c r="B4" s="24" t="s">
        <v>7</v>
      </c>
      <c r="C4" s="79">
        <v>0.13836388372616523</v>
      </c>
    </row>
    <row r="5" spans="1:8" ht="15.75" customHeight="1" x14ac:dyDescent="0.25">
      <c r="B5" s="24" t="s">
        <v>8</v>
      </c>
      <c r="C5" s="79">
        <v>2.4107383489584532E-2</v>
      </c>
    </row>
    <row r="6" spans="1:8" ht="15.75" customHeight="1" x14ac:dyDescent="0.25">
      <c r="B6" s="24" t="s">
        <v>10</v>
      </c>
      <c r="C6" s="79">
        <v>8.7259947394403348E-2</v>
      </c>
    </row>
    <row r="7" spans="1:8" ht="15.75" customHeight="1" x14ac:dyDescent="0.25">
      <c r="B7" s="24" t="s">
        <v>13</v>
      </c>
      <c r="C7" s="79">
        <v>0.2254011484142785</v>
      </c>
    </row>
    <row r="8" spans="1:8" ht="15.75" customHeight="1" x14ac:dyDescent="0.25">
      <c r="B8" s="24" t="s">
        <v>14</v>
      </c>
      <c r="C8" s="79">
        <v>6.1984497818554475E-4</v>
      </c>
    </row>
    <row r="9" spans="1:8" ht="15.75" customHeight="1" x14ac:dyDescent="0.25">
      <c r="B9" s="24" t="s">
        <v>27</v>
      </c>
      <c r="C9" s="79">
        <v>0.18203978070396226</v>
      </c>
    </row>
    <row r="10" spans="1:8" ht="15.75" customHeight="1" x14ac:dyDescent="0.25">
      <c r="B10" s="24" t="s">
        <v>15</v>
      </c>
      <c r="C10" s="79">
        <v>0.33466766904342049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6.1072558258337996E-2</v>
      </c>
      <c r="D14" s="79">
        <v>6.1072558258337996E-2</v>
      </c>
      <c r="E14" s="79">
        <v>1.12050160731636E-2</v>
      </c>
      <c r="F14" s="79">
        <v>1.12050160731636E-2</v>
      </c>
    </row>
    <row r="15" spans="1:8" ht="15.75" customHeight="1" x14ac:dyDescent="0.25">
      <c r="B15" s="24" t="s">
        <v>16</v>
      </c>
      <c r="C15" s="79">
        <v>0.13754698696421599</v>
      </c>
      <c r="D15" s="79">
        <v>0.13754698696421599</v>
      </c>
      <c r="E15" s="79">
        <v>2.3516780803577501E-2</v>
      </c>
      <c r="F15" s="79">
        <v>2.3516780803577501E-2</v>
      </c>
    </row>
    <row r="16" spans="1:8" ht="15.75" customHeight="1" x14ac:dyDescent="0.25">
      <c r="B16" s="24" t="s">
        <v>17</v>
      </c>
      <c r="C16" s="79">
        <v>2.9602735374964301E-2</v>
      </c>
      <c r="D16" s="79">
        <v>2.9602735374964301E-2</v>
      </c>
      <c r="E16" s="79">
        <v>6.1230304047648594E-3</v>
      </c>
      <c r="F16" s="79">
        <v>6.1230304047648594E-3</v>
      </c>
    </row>
    <row r="17" spans="1:8" ht="15.75" customHeight="1" x14ac:dyDescent="0.25">
      <c r="B17" s="24" t="s">
        <v>18</v>
      </c>
      <c r="C17" s="79">
        <v>9.9013812439329797E-9</v>
      </c>
      <c r="D17" s="79">
        <v>9.9013812439329797E-9</v>
      </c>
      <c r="E17" s="79">
        <v>1.90009854641045E-8</v>
      </c>
      <c r="F17" s="79">
        <v>1.90009854641045E-8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1.2247815107805E-2</v>
      </c>
      <c r="D19" s="79">
        <v>1.2247815107805E-2</v>
      </c>
      <c r="E19" s="79">
        <v>8.9365954468430195E-3</v>
      </c>
      <c r="F19" s="79">
        <v>8.9365954468430195E-3</v>
      </c>
    </row>
    <row r="20" spans="1:8" ht="15.75" customHeight="1" x14ac:dyDescent="0.25">
      <c r="B20" s="24" t="s">
        <v>21</v>
      </c>
      <c r="C20" s="79">
        <v>3.9998953068098503E-2</v>
      </c>
      <c r="D20" s="79">
        <v>3.9998953068098503E-2</v>
      </c>
      <c r="E20" s="79">
        <v>0.78325700486702798</v>
      </c>
      <c r="F20" s="79">
        <v>0.78325700486702798</v>
      </c>
    </row>
    <row r="21" spans="1:8" ht="15.75" customHeight="1" x14ac:dyDescent="0.25">
      <c r="B21" s="24" t="s">
        <v>22</v>
      </c>
      <c r="C21" s="79">
        <v>7.4730409579889606E-2</v>
      </c>
      <c r="D21" s="79">
        <v>7.4730409579889606E-2</v>
      </c>
      <c r="E21" s="79">
        <v>6.2106034713781705E-2</v>
      </c>
      <c r="F21" s="79">
        <v>6.2106034713781705E-2</v>
      </c>
    </row>
    <row r="22" spans="1:8" ht="15.75" customHeight="1" x14ac:dyDescent="0.25">
      <c r="B22" s="24" t="s">
        <v>23</v>
      </c>
      <c r="C22" s="79">
        <v>0.64480053174530738</v>
      </c>
      <c r="D22" s="79">
        <v>0.64480053174530738</v>
      </c>
      <c r="E22" s="79">
        <v>0.10485551868985588</v>
      </c>
      <c r="F22" s="79">
        <v>0.10485551868985588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2.81E-2</v>
      </c>
    </row>
    <row r="27" spans="1:8" ht="15.75" customHeight="1" x14ac:dyDescent="0.25">
      <c r="B27" s="24" t="s">
        <v>39</v>
      </c>
      <c r="C27" s="79">
        <v>2.29E-2</v>
      </c>
    </row>
    <row r="28" spans="1:8" ht="15.75" customHeight="1" x14ac:dyDescent="0.25">
      <c r="B28" s="24" t="s">
        <v>40</v>
      </c>
      <c r="C28" s="79">
        <v>0.1724</v>
      </c>
    </row>
    <row r="29" spans="1:8" ht="15.75" customHeight="1" x14ac:dyDescent="0.25">
      <c r="B29" s="24" t="s">
        <v>41</v>
      </c>
      <c r="C29" s="79">
        <v>0.18539999999999998</v>
      </c>
    </row>
    <row r="30" spans="1:8" ht="15.75" customHeight="1" x14ac:dyDescent="0.25">
      <c r="B30" s="24" t="s">
        <v>42</v>
      </c>
      <c r="C30" s="79">
        <v>0.10640000000000001</v>
      </c>
    </row>
    <row r="31" spans="1:8" ht="15.75" customHeight="1" x14ac:dyDescent="0.25">
      <c r="B31" s="24" t="s">
        <v>43</v>
      </c>
      <c r="C31" s="79">
        <v>0.22570000000000001</v>
      </c>
    </row>
    <row r="32" spans="1:8" ht="15.75" customHeight="1" x14ac:dyDescent="0.25">
      <c r="B32" s="24" t="s">
        <v>44</v>
      </c>
      <c r="C32" s="79">
        <v>2.58E-2</v>
      </c>
    </row>
    <row r="33" spans="2:3" ht="15.75" customHeight="1" x14ac:dyDescent="0.25">
      <c r="B33" s="24" t="s">
        <v>45</v>
      </c>
      <c r="C33" s="79">
        <v>9.9399999999999988E-2</v>
      </c>
    </row>
    <row r="34" spans="2:3" ht="15.75" customHeight="1" x14ac:dyDescent="0.25">
      <c r="B34" s="24" t="s">
        <v>46</v>
      </c>
      <c r="C34" s="79">
        <v>0.13390000000223518</v>
      </c>
    </row>
    <row r="35" spans="2:3" ht="15.75" customHeight="1" x14ac:dyDescent="0.25">
      <c r="B35" s="32" t="s">
        <v>129</v>
      </c>
      <c r="C35" s="74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0.75465491359696646</v>
      </c>
      <c r="D2" s="80">
        <v>0.75465491359696646</v>
      </c>
      <c r="E2" s="80">
        <v>0.74117284188888888</v>
      </c>
      <c r="F2" s="80">
        <v>0.69842364486942332</v>
      </c>
      <c r="G2" s="80">
        <v>0.74390079676070175</v>
      </c>
    </row>
    <row r="3" spans="1:15" ht="15.75" customHeight="1" x14ac:dyDescent="0.25">
      <c r="A3" s="5"/>
      <c r="B3" s="11" t="s">
        <v>118</v>
      </c>
      <c r="C3" s="80">
        <v>0.17407373340303359</v>
      </c>
      <c r="D3" s="80">
        <v>0.17407373340303359</v>
      </c>
      <c r="E3" s="80">
        <v>0.21176366911111111</v>
      </c>
      <c r="F3" s="80">
        <v>0.22510344813057673</v>
      </c>
      <c r="G3" s="80">
        <v>0.20853283790596494</v>
      </c>
    </row>
    <row r="4" spans="1:15" ht="15.75" customHeight="1" x14ac:dyDescent="0.25">
      <c r="A4" s="5"/>
      <c r="B4" s="11" t="s">
        <v>116</v>
      </c>
      <c r="C4" s="81">
        <v>5.2486655310077519E-2</v>
      </c>
      <c r="D4" s="81">
        <v>5.2486655310077519E-2</v>
      </c>
      <c r="E4" s="81">
        <v>3.6291915813380281E-2</v>
      </c>
      <c r="F4" s="81">
        <v>5.1257516043243245E-2</v>
      </c>
      <c r="G4" s="81">
        <v>3.6921473091397844E-2</v>
      </c>
    </row>
    <row r="5" spans="1:15" ht="15.75" customHeight="1" x14ac:dyDescent="0.25">
      <c r="A5" s="5"/>
      <c r="B5" s="11" t="s">
        <v>119</v>
      </c>
      <c r="C5" s="81">
        <v>1.878469768992248E-2</v>
      </c>
      <c r="D5" s="81">
        <v>1.878469768992248E-2</v>
      </c>
      <c r="E5" s="81">
        <v>1.0771573186619719E-2</v>
      </c>
      <c r="F5" s="81">
        <v>2.5215390956756751E-2</v>
      </c>
      <c r="G5" s="81">
        <v>1.0644892241935487E-2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0.85182042923789469</v>
      </c>
      <c r="D8" s="80">
        <v>0.85182042923789469</v>
      </c>
      <c r="E8" s="80">
        <v>0.93276020039609209</v>
      </c>
      <c r="F8" s="80">
        <v>0.95630560342137083</v>
      </c>
      <c r="G8" s="80">
        <v>0.95960782916180887</v>
      </c>
    </row>
    <row r="9" spans="1:15" ht="15.75" customHeight="1" x14ac:dyDescent="0.25">
      <c r="B9" s="7" t="s">
        <v>121</v>
      </c>
      <c r="C9" s="80">
        <v>0.10245953276210526</v>
      </c>
      <c r="D9" s="80">
        <v>0.10245953276210526</v>
      </c>
      <c r="E9" s="80">
        <v>6.4983293703907818E-2</v>
      </c>
      <c r="F9" s="80">
        <v>3.6011508078629038E-2</v>
      </c>
      <c r="G9" s="80">
        <v>3.4985702104857623E-2</v>
      </c>
    </row>
    <row r="10" spans="1:15" ht="15.75" customHeight="1" x14ac:dyDescent="0.25">
      <c r="B10" s="7" t="s">
        <v>122</v>
      </c>
      <c r="C10" s="81">
        <v>2.4312753000000003E-2</v>
      </c>
      <c r="D10" s="81">
        <v>2.4312753000000003E-2</v>
      </c>
      <c r="E10" s="81">
        <v>2.2565059000000001E-3</v>
      </c>
      <c r="F10" s="81">
        <v>5.1865826000000005E-3</v>
      </c>
      <c r="G10" s="81">
        <v>3.833424666666667E-3</v>
      </c>
    </row>
    <row r="11" spans="1:15" ht="15.75" customHeight="1" x14ac:dyDescent="0.25">
      <c r="B11" s="7" t="s">
        <v>123</v>
      </c>
      <c r="C11" s="81">
        <v>2.1407284999999998E-2</v>
      </c>
      <c r="D11" s="81">
        <v>2.1407284999999998E-2</v>
      </c>
      <c r="E11" s="81">
        <v>0</v>
      </c>
      <c r="F11" s="81">
        <v>2.4963059000000002E-3</v>
      </c>
      <c r="G11" s="81">
        <v>1.5730440666666668E-3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0.33770807775</v>
      </c>
      <c r="D14" s="82">
        <v>0.33097332158499992</v>
      </c>
      <c r="E14" s="82">
        <v>0.33097332158499992</v>
      </c>
      <c r="F14" s="82">
        <v>0.254121780247</v>
      </c>
      <c r="G14" s="82">
        <v>0.254121780247</v>
      </c>
      <c r="H14" s="83">
        <v>0.32700000000000001</v>
      </c>
      <c r="I14" s="83">
        <v>0.32700000000000001</v>
      </c>
      <c r="J14" s="83">
        <v>0.32700000000000001</v>
      </c>
      <c r="K14" s="83">
        <v>0.32700000000000001</v>
      </c>
      <c r="L14" s="83">
        <v>0.321919837002</v>
      </c>
      <c r="M14" s="83">
        <v>0.259959126298</v>
      </c>
      <c r="N14" s="83">
        <v>0.3030596436895</v>
      </c>
      <c r="O14" s="83">
        <v>0.30567124316600003</v>
      </c>
    </row>
    <row r="15" spans="1:15" ht="15.75" customHeight="1" x14ac:dyDescent="0.25">
      <c r="B15" s="16" t="s">
        <v>68</v>
      </c>
      <c r="C15" s="80">
        <f>iron_deficiency_anaemia*C14</f>
        <v>0.18463068626066234</v>
      </c>
      <c r="D15" s="80">
        <f t="shared" ref="D15:O15" si="0">iron_deficiency_anaemia*D14</f>
        <v>0.18094868178855525</v>
      </c>
      <c r="E15" s="80">
        <f t="shared" si="0"/>
        <v>0.18094868178855525</v>
      </c>
      <c r="F15" s="80">
        <f t="shared" si="0"/>
        <v>0.13893265151779402</v>
      </c>
      <c r="G15" s="80">
        <f t="shared" si="0"/>
        <v>0.13893265151779402</v>
      </c>
      <c r="H15" s="80">
        <f t="shared" si="0"/>
        <v>0.178776400047886</v>
      </c>
      <c r="I15" s="80">
        <f t="shared" si="0"/>
        <v>0.178776400047886</v>
      </c>
      <c r="J15" s="80">
        <f t="shared" si="0"/>
        <v>0.178776400047886</v>
      </c>
      <c r="K15" s="80">
        <f t="shared" si="0"/>
        <v>0.178776400047886</v>
      </c>
      <c r="L15" s="80">
        <f t="shared" si="0"/>
        <v>0.17599898948996881</v>
      </c>
      <c r="M15" s="80">
        <f t="shared" si="0"/>
        <v>0.14212402678639194</v>
      </c>
      <c r="N15" s="80">
        <f t="shared" si="0"/>
        <v>0.16568780458288634</v>
      </c>
      <c r="O15" s="80">
        <f t="shared" si="0"/>
        <v>0.16711560994305644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8.6999999999999994E-2</v>
      </c>
      <c r="D2" s="81">
        <v>8.6999999999999994E-2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0.19399999999999998</v>
      </c>
      <c r="D3" s="81">
        <v>0.21600000000000003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0.28100000000000003</v>
      </c>
      <c r="D4" s="81">
        <v>0.28100000000000003</v>
      </c>
      <c r="E4" s="81">
        <v>0.36799999999999999</v>
      </c>
      <c r="F4" s="81">
        <v>0.58200000000000007</v>
      </c>
      <c r="G4" s="81">
        <v>0</v>
      </c>
    </row>
    <row r="5" spans="1:7" x14ac:dyDescent="0.25">
      <c r="B5" s="43" t="s">
        <v>169</v>
      </c>
      <c r="C5" s="80">
        <f>1-SUM(C2:C4)</f>
        <v>0.43799999999999994</v>
      </c>
      <c r="D5" s="80">
        <f>1-SUM(D2:D4)</f>
        <v>0.41599999999999993</v>
      </c>
      <c r="E5" s="80">
        <f>1-SUM(E2:E4)</f>
        <v>0.63200000000000001</v>
      </c>
      <c r="F5" s="80">
        <f>1-SUM(F2:F4)</f>
        <v>0.41799999999999993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5.4629999999999998E-2</v>
      </c>
      <c r="D2" s="143">
        <v>5.2350000000000001E-2</v>
      </c>
      <c r="E2" s="143">
        <v>5.0270000000000002E-2</v>
      </c>
      <c r="F2" s="143">
        <v>4.8280000000000003E-2</v>
      </c>
      <c r="G2" s="143">
        <v>4.6390000000000001E-2</v>
      </c>
      <c r="H2" s="143">
        <v>4.4569999999999999E-2</v>
      </c>
      <c r="I2" s="143">
        <v>4.2839999999999996E-2</v>
      </c>
      <c r="J2" s="143">
        <v>4.1180000000000001E-2</v>
      </c>
      <c r="K2" s="143">
        <v>3.959E-2</v>
      </c>
      <c r="L2" s="143">
        <v>3.8079999999999996E-2</v>
      </c>
      <c r="M2" s="143">
        <v>3.6639999999999999E-2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9.7400000000000004E-3</v>
      </c>
      <c r="D4" s="143">
        <v>9.5099999999999994E-3</v>
      </c>
      <c r="E4" s="143">
        <v>9.3699999999999999E-3</v>
      </c>
      <c r="F4" s="143">
        <v>9.2399999999999999E-3</v>
      </c>
      <c r="G4" s="143">
        <v>9.11E-3</v>
      </c>
      <c r="H4" s="143">
        <v>8.9899999999999997E-3</v>
      </c>
      <c r="I4" s="143">
        <v>8.8699999999999994E-3</v>
      </c>
      <c r="J4" s="143">
        <v>8.7500000000000008E-3</v>
      </c>
      <c r="K4" s="143">
        <v>8.6400000000000001E-3</v>
      </c>
      <c r="L4" s="143">
        <v>8.539999999999999E-3</v>
      </c>
      <c r="M4" s="143">
        <v>8.4499999999999992E-3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0.33097332158499992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0.32700000000000001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0.321919837002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8.6999999999999994E-2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0.58200000000000007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12.848000000000001</v>
      </c>
      <c r="D13" s="142">
        <v>12.516</v>
      </c>
      <c r="E13" s="142">
        <v>12.198</v>
      </c>
      <c r="F13" s="142">
        <v>11.897</v>
      </c>
      <c r="G13" s="142">
        <v>11.61</v>
      </c>
      <c r="H13" s="142">
        <v>11.337</v>
      </c>
      <c r="I13" s="142">
        <v>11.077</v>
      </c>
      <c r="J13" s="142">
        <v>10.835000000000001</v>
      </c>
      <c r="K13" s="142">
        <v>10.599</v>
      </c>
      <c r="L13" s="142">
        <v>10.369</v>
      </c>
      <c r="M13" s="142">
        <v>10.151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1.32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57.606667746332491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39.870654846835585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407.77420725897525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0.96257147415530553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1.4701205613174808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1.4701205613174808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1.4701205613174808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1.4701205613174808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13.002954290631498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13.002954290631498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0.70972009052684637</v>
      </c>
      <c r="E17" s="86" t="s">
        <v>202</v>
      </c>
    </row>
    <row r="18" spans="1:5" ht="16.05" customHeight="1" x14ac:dyDescent="0.25">
      <c r="A18" s="52" t="s">
        <v>173</v>
      </c>
      <c r="B18" s="85">
        <v>0.70400000000000007</v>
      </c>
      <c r="C18" s="85">
        <v>0.95</v>
      </c>
      <c r="D18" s="149">
        <v>9.4026515569123248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12.071307465378538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22.434109984381625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4.2735719414984246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18.569028333816906</v>
      </c>
      <c r="E24" s="86" t="s">
        <v>202</v>
      </c>
    </row>
    <row r="25" spans="1:5" ht="15.75" customHeight="1" x14ac:dyDescent="0.25">
      <c r="A25" s="52" t="s">
        <v>87</v>
      </c>
      <c r="B25" s="85">
        <v>0.68400000000000005</v>
      </c>
      <c r="C25" s="85">
        <v>0.95</v>
      </c>
      <c r="D25" s="149">
        <v>18.565032572385192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5.1982266087035347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7.2475300810295877</v>
      </c>
      <c r="E27" s="86" t="s">
        <v>202</v>
      </c>
    </row>
    <row r="28" spans="1:5" ht="15.75" customHeight="1" x14ac:dyDescent="0.25">
      <c r="A28" s="52" t="s">
        <v>84</v>
      </c>
      <c r="B28" s="85">
        <v>0.24</v>
      </c>
      <c r="C28" s="85">
        <v>0.95</v>
      </c>
      <c r="D28" s="149">
        <v>0.87130055099777626</v>
      </c>
      <c r="E28" s="86" t="s">
        <v>202</v>
      </c>
    </row>
    <row r="29" spans="1:5" ht="15.75" customHeight="1" x14ac:dyDescent="0.25">
      <c r="A29" s="52" t="s">
        <v>58</v>
      </c>
      <c r="B29" s="85">
        <v>0.70400000000000007</v>
      </c>
      <c r="C29" s="85">
        <v>0.95</v>
      </c>
      <c r="D29" s="149">
        <v>112.68318125046407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279.99707803073977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279.99707803073977</v>
      </c>
      <c r="E31" s="86" t="s">
        <v>202</v>
      </c>
    </row>
    <row r="32" spans="1:5" ht="15.75" customHeight="1" x14ac:dyDescent="0.25">
      <c r="A32" s="52" t="s">
        <v>28</v>
      </c>
      <c r="B32" s="85">
        <v>0.22</v>
      </c>
      <c r="C32" s="85">
        <v>0.95</v>
      </c>
      <c r="D32" s="149">
        <v>1.5229281476965582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0.222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0.8859999999999999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0.98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0.82900000000000007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7.0999999999999994E-2</v>
      </c>
      <c r="C38" s="85">
        <v>0.95</v>
      </c>
      <c r="D38" s="149">
        <v>1.9950121286125371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1.544050353810998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2020-07-16T02:36:02Z</dcterms:modified>
</cp:coreProperties>
</file>