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206F740-8302-40D6-B28B-261A7B77F5EF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<sst xmlns="http://schemas.openxmlformats.org/spreadsheetml/2006/main" count="1120" uniqueCount="273">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</sst>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3026860</v>
      </c>
    </row>
    <row r="8" spans="1:3" ht="15" customHeight="1" x14ac:dyDescent="0.25">
      <c r="B8" s="7" t="s">
        <v>106</v>
      </c>
      <c r="C8" s="70">
        <v>3.4000000000000002E-2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0.81257881164550794</v>
      </c>
    </row>
    <row r="11" spans="1:3" ht="15" customHeight="1" x14ac:dyDescent="0.25">
      <c r="B11" s="7" t="s">
        <v>108</v>
      </c>
      <c r="C11" s="70">
        <v>0.96</v>
      </c>
    </row>
    <row r="12" spans="1:3" ht="15" customHeight="1" x14ac:dyDescent="0.25">
      <c r="B12" s="7" t="s">
        <v>109</v>
      </c>
      <c r="C12" s="70">
        <v>0.624</v>
      </c>
    </row>
    <row r="13" spans="1:3" ht="15" customHeight="1" x14ac:dyDescent="0.25">
      <c r="B13" s="7" t="s">
        <v>110</v>
      </c>
      <c r="C13" s="70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0.1017</v>
      </c>
    </row>
    <row r="24" spans="1:3" ht="15" customHeight="1" x14ac:dyDescent="0.25">
      <c r="B24" s="20" t="s">
        <v>102</v>
      </c>
      <c r="C24" s="71">
        <v>0.4788</v>
      </c>
    </row>
    <row r="25" spans="1:3" ht="15" customHeight="1" x14ac:dyDescent="0.25">
      <c r="B25" s="20" t="s">
        <v>103</v>
      </c>
      <c r="C25" s="71">
        <v>0.3508</v>
      </c>
    </row>
    <row r="26" spans="1:3" ht="15" customHeight="1" x14ac:dyDescent="0.25">
      <c r="B26" s="20" t="s">
        <v>104</v>
      </c>
      <c r="C26" s="71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</v>
      </c>
    </row>
    <row r="30" spans="1:3" ht="14.25" customHeight="1" x14ac:dyDescent="0.25">
      <c r="B30" s="30" t="s">
        <v>76</v>
      </c>
      <c r="C30" s="73">
        <v>2.8999999999999998E-2</v>
      </c>
    </row>
    <row r="31" spans="1:3" ht="14.25" customHeight="1" x14ac:dyDescent="0.25">
      <c r="B31" s="30" t="s">
        <v>77</v>
      </c>
      <c r="C31" s="73">
        <v>0.08</v>
      </c>
    </row>
    <row r="32" spans="1:3" ht="14.25" customHeight="1" x14ac:dyDescent="0.25">
      <c r="B32" s="30" t="s">
        <v>78</v>
      </c>
      <c r="C32" s="73">
        <v>0.55100000000000005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7.3</v>
      </c>
    </row>
    <row r="38" spans="1:5" ht="15" customHeight="1" x14ac:dyDescent="0.25">
      <c r="B38" s="16" t="s">
        <v>91</v>
      </c>
      <c r="C38" s="75">
        <v>11.6</v>
      </c>
      <c r="D38" s="17"/>
      <c r="E38" s="18"/>
    </row>
    <row r="39" spans="1:5" ht="15" customHeight="1" x14ac:dyDescent="0.25">
      <c r="B39" s="16" t="s">
        <v>90</v>
      </c>
      <c r="C39" s="75">
        <v>15</v>
      </c>
      <c r="D39" s="17"/>
      <c r="E39" s="17"/>
    </row>
    <row r="40" spans="1:5" ht="15" customHeight="1" x14ac:dyDescent="0.25">
      <c r="B40" s="16" t="s">
        <v>171</v>
      </c>
      <c r="C40" s="75">
        <v>0.68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1.5300000000000001E-2</v>
      </c>
      <c r="D45" s="17"/>
    </row>
    <row r="46" spans="1:5" ht="15.75" customHeight="1" x14ac:dyDescent="0.25">
      <c r="B46" s="16" t="s">
        <v>11</v>
      </c>
      <c r="C46" s="71">
        <v>5.8099999999999999E-2</v>
      </c>
      <c r="D46" s="17"/>
    </row>
    <row r="47" spans="1:5" ht="15.75" customHeight="1" x14ac:dyDescent="0.25">
      <c r="B47" s="16" t="s">
        <v>12</v>
      </c>
      <c r="C47" s="71">
        <v>9.8299999999999998E-2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2.1316145013574972</v>
      </c>
      <c r="D51" s="17"/>
    </row>
    <row r="52" spans="1:4" ht="15" customHeight="1" x14ac:dyDescent="0.25">
      <c r="B52" s="16" t="s">
        <v>125</v>
      </c>
      <c r="C52" s="76">
        <v>2.8464315182899997</v>
      </c>
    </row>
    <row r="53" spans="1:4" ht="15.75" customHeight="1" x14ac:dyDescent="0.25">
      <c r="B53" s="16" t="s">
        <v>126</v>
      </c>
      <c r="C53" s="76">
        <v>2.8464315182899997</v>
      </c>
    </row>
    <row r="54" spans="1:4" ht="15.75" customHeight="1" x14ac:dyDescent="0.25">
      <c r="B54" s="16" t="s">
        <v>127</v>
      </c>
      <c r="C54" s="76">
        <v>1.9328613990300001</v>
      </c>
    </row>
    <row r="55" spans="1:4" ht="15.75" customHeight="1" x14ac:dyDescent="0.25">
      <c r="B55" s="16" t="s">
        <v>128</v>
      </c>
      <c r="C55" s="76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0.59497908152895163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2.1002496580000002E-2</v>
      </c>
      <c r="C3" s="26">
        <f>frac_mam_1_5months * 2.6</f>
        <v>2.1002496580000002E-2</v>
      </c>
      <c r="D3" s="26">
        <f>frac_mam_6_11months * 2.6</f>
        <v>1.4002597180000001E-2</v>
      </c>
      <c r="E3" s="26">
        <f>frac_mam_12_23months * 2.6</f>
        <v>1.9147565944000002E-2</v>
      </c>
      <c r="F3" s="26">
        <f>frac_mam_24_59months * 2.6</f>
        <v>6.0156087593333327E-3</v>
      </c>
    </row>
    <row r="4" spans="1:6" ht="15.75" customHeight="1" x14ac:dyDescent="0.25">
      <c r="A4" s="3" t="s">
        <v>66</v>
      </c>
      <c r="B4" s="26">
        <f>frac_sam_1month * 2.6</f>
        <v>1.184524562E-2</v>
      </c>
      <c r="C4" s="26">
        <f>frac_sam_1_5months * 2.6</f>
        <v>1.184524562E-2</v>
      </c>
      <c r="D4" s="26">
        <f>frac_sam_6_11months * 2.6</f>
        <v>6.8713325200000005E-3</v>
      </c>
      <c r="E4" s="26">
        <f>frac_sam_12_23months * 2.6</f>
        <v>1.3770040960000003E-3</v>
      </c>
      <c r="F4" s="26">
        <f>frac_sam_24_59months * 2.6</f>
        <v>8.7335509733333337E-4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3.4000000000000002E-2</v>
      </c>
      <c r="E2" s="91">
        <f>food_insecure</f>
        <v>3.4000000000000002E-2</v>
      </c>
      <c r="F2" s="91">
        <f>food_insecure</f>
        <v>3.4000000000000002E-2</v>
      </c>
      <c r="G2" s="91">
        <f>food_insecure</f>
        <v>3.4000000000000002E-2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3.4000000000000002E-2</v>
      </c>
      <c r="F5" s="91">
        <f>food_insecure</f>
        <v>3.4000000000000002E-2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2.1316145013574972</v>
      </c>
      <c r="D7" s="91">
        <f>diarrhoea_1_5mo</f>
        <v>2.8464315182899997</v>
      </c>
      <c r="E7" s="91">
        <f>diarrhoea_6_11mo</f>
        <v>2.8464315182899997</v>
      </c>
      <c r="F7" s="91">
        <f>diarrhoea_12_23mo</f>
        <v>1.9328613990300001</v>
      </c>
      <c r="G7" s="91">
        <f>diarrhoea_24_59mo</f>
        <v>1.9328613990300001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3.4000000000000002E-2</v>
      </c>
      <c r="F8" s="91">
        <f>food_insecure</f>
        <v>3.4000000000000002E-2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2.1316145013574972</v>
      </c>
      <c r="D12" s="91">
        <f>diarrhoea_1_5mo</f>
        <v>2.8464315182899997</v>
      </c>
      <c r="E12" s="91">
        <f>diarrhoea_6_11mo</f>
        <v>2.8464315182899997</v>
      </c>
      <c r="F12" s="91">
        <f>diarrhoea_12_23mo</f>
        <v>1.9328613990300001</v>
      </c>
      <c r="G12" s="91">
        <f>diarrhoea_24_59mo</f>
        <v>1.9328613990300001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3.4000000000000002E-2</v>
      </c>
      <c r="I15" s="91">
        <f>food_insecure</f>
        <v>3.4000000000000002E-2</v>
      </c>
      <c r="J15" s="91">
        <f>food_insecure</f>
        <v>3.4000000000000002E-2</v>
      </c>
      <c r="K15" s="91">
        <f>food_insecure</f>
        <v>3.4000000000000002E-2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0.96</v>
      </c>
      <c r="I18" s="91">
        <f>frac_PW_health_facility</f>
        <v>0.96</v>
      </c>
      <c r="J18" s="91">
        <f>frac_PW_health_facility</f>
        <v>0.96</v>
      </c>
      <c r="K18" s="91">
        <f>frac_PW_health_facility</f>
        <v>0.96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0.33899999999999997</v>
      </c>
      <c r="M24" s="91">
        <f>famplan_unmet_need</f>
        <v>0.33899999999999997</v>
      </c>
      <c r="N24" s="91">
        <f>famplan_unmet_need</f>
        <v>0.33899999999999997</v>
      </c>
      <c r="O24" s="91">
        <f>famplan_unmet_need</f>
        <v>0.33899999999999997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9.3174569578552191E-2</v>
      </c>
      <c r="M25" s="91">
        <f>(1-food_insecure)*(0.49)+food_insecure*(0.7)</f>
        <v>0.49713999999999997</v>
      </c>
      <c r="N25" s="91">
        <f>(1-food_insecure)*(0.49)+food_insecure*(0.7)</f>
        <v>0.49713999999999997</v>
      </c>
      <c r="O25" s="91">
        <f>(1-food_insecure)*(0.49)+food_insecure*(0.7)</f>
        <v>0.49713999999999997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3.9931958390808077E-2</v>
      </c>
      <c r="M26" s="91">
        <f>(1-food_insecure)*(0.21)+food_insecure*(0.3)</f>
        <v>0.21305999999999997</v>
      </c>
      <c r="N26" s="91">
        <f>(1-food_insecure)*(0.21)+food_insecure*(0.3)</f>
        <v>0.21305999999999997</v>
      </c>
      <c r="O26" s="91">
        <f>(1-food_insecure)*(0.21)+food_insecure*(0.3)</f>
        <v>0.21305999999999997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5.4314660385131802E-2</v>
      </c>
      <c r="M27" s="91">
        <f>(1-food_insecure)*(0.3)</f>
        <v>0.2898</v>
      </c>
      <c r="N27" s="91">
        <f>(1-food_insecure)*(0.3)</f>
        <v>0.2898</v>
      </c>
      <c r="O27" s="91">
        <f>(1-food_insecure)*(0.3)</f>
        <v>0.2898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0.81257881164550794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597084.28799999994</v>
      </c>
      <c r="C2" s="78">
        <v>1369000</v>
      </c>
      <c r="D2" s="78">
        <v>2696000</v>
      </c>
      <c r="E2" s="78">
        <v>7618000</v>
      </c>
      <c r="F2" s="78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692536.60878944991</v>
      </c>
      <c r="I2" s="22">
        <f>G2-H2</f>
        <v>17088463.391210549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593648.37800000003</v>
      </c>
      <c r="C3" s="78">
        <v>1375000</v>
      </c>
      <c r="D3" s="78">
        <v>2690000</v>
      </c>
      <c r="E3" s="78">
        <v>7797000</v>
      </c>
      <c r="F3" s="78">
        <v>6208000</v>
      </c>
      <c r="G3" s="22">
        <f t="shared" si="0"/>
        <v>18070000</v>
      </c>
      <c r="H3" s="22">
        <f t="shared" si="1"/>
        <v>688551.42025354633</v>
      </c>
      <c r="I3" s="22">
        <f t="shared" ref="I3:I15" si="3">G3-H3</f>
        <v>17381448.579746455</v>
      </c>
    </row>
    <row r="4" spans="1:9" ht="15.75" customHeight="1" x14ac:dyDescent="0.25">
      <c r="A4" s="7">
        <f t="shared" si="2"/>
        <v>2022</v>
      </c>
      <c r="B4" s="77">
        <v>589900.71000000008</v>
      </c>
      <c r="C4" s="78">
        <v>1381000</v>
      </c>
      <c r="D4" s="78">
        <v>2684000</v>
      </c>
      <c r="E4" s="78">
        <v>7994000</v>
      </c>
      <c r="F4" s="78">
        <v>6324000</v>
      </c>
      <c r="G4" s="22">
        <f t="shared" si="0"/>
        <v>18383000</v>
      </c>
      <c r="H4" s="22">
        <f t="shared" si="1"/>
        <v>684204.63481679955</v>
      </c>
      <c r="I4" s="22">
        <f t="shared" si="3"/>
        <v>17698795.365183201</v>
      </c>
    </row>
    <row r="5" spans="1:9" ht="15.75" customHeight="1" x14ac:dyDescent="0.25">
      <c r="A5" s="7">
        <f t="shared" si="2"/>
        <v>2023</v>
      </c>
      <c r="B5" s="77">
        <v>585845.79900000012</v>
      </c>
      <c r="C5" s="78">
        <v>1386000</v>
      </c>
      <c r="D5" s="78">
        <v>2678000</v>
      </c>
      <c r="E5" s="78">
        <v>8197000</v>
      </c>
      <c r="F5" s="78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7">
        <f t="shared" si="2"/>
        <v>2024</v>
      </c>
      <c r="B6" s="77">
        <v>581471.44000000029</v>
      </c>
      <c r="C6" s="78">
        <v>1393000</v>
      </c>
      <c r="D6" s="78">
        <v>2676000</v>
      </c>
      <c r="E6" s="78">
        <v>8397000</v>
      </c>
      <c r="F6" s="78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7">
        <f t="shared" si="2"/>
        <v>2025</v>
      </c>
      <c r="B7" s="77">
        <v>576815.88899999997</v>
      </c>
      <c r="C7" s="78">
        <v>1402000</v>
      </c>
      <c r="D7" s="78">
        <v>2677000</v>
      </c>
      <c r="E7" s="78">
        <v>8583000</v>
      </c>
      <c r="F7" s="78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7">
        <f t="shared" si="2"/>
        <v>2026</v>
      </c>
      <c r="B8" s="77">
        <v>573631.56779999996</v>
      </c>
      <c r="C8" s="78">
        <v>1412000</v>
      </c>
      <c r="D8" s="78">
        <v>2684000</v>
      </c>
      <c r="E8" s="78">
        <v>8761000</v>
      </c>
      <c r="F8" s="78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7">
        <f t="shared" si="2"/>
        <v>2027</v>
      </c>
      <c r="B9" s="77">
        <v>570177.18539999996</v>
      </c>
      <c r="C9" s="78">
        <v>1424000</v>
      </c>
      <c r="D9" s="78">
        <v>2694000</v>
      </c>
      <c r="E9" s="78">
        <v>8930000</v>
      </c>
      <c r="F9" s="78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7">
        <f t="shared" si="2"/>
        <v>2028</v>
      </c>
      <c r="B10" s="77">
        <v>566457.25619999995</v>
      </c>
      <c r="C10" s="78">
        <v>1435000</v>
      </c>
      <c r="D10" s="78">
        <v>2707000</v>
      </c>
      <c r="E10" s="78">
        <v>9080000</v>
      </c>
      <c r="F10" s="78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7">
        <f t="shared" si="2"/>
        <v>2029</v>
      </c>
      <c r="B11" s="77">
        <v>562445.46299999999</v>
      </c>
      <c r="C11" s="78">
        <v>1444000</v>
      </c>
      <c r="D11" s="78">
        <v>2722000</v>
      </c>
      <c r="E11" s="78">
        <v>9209000</v>
      </c>
      <c r="F11" s="78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7">
        <f t="shared" si="2"/>
        <v>2030</v>
      </c>
      <c r="B12" s="77">
        <v>558178.15500000003</v>
      </c>
      <c r="C12" s="78">
        <v>1449000</v>
      </c>
      <c r="D12" s="78">
        <v>2737000</v>
      </c>
      <c r="E12" s="78">
        <v>9310000</v>
      </c>
      <c r="F12" s="78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7" t="str">
        <f t="shared" si="2"/>
        <v/>
      </c>
      <c r="B13" s="77">
        <v>1363000</v>
      </c>
      <c r="C13" s="78">
        <v>2704000</v>
      </c>
      <c r="D13" s="78">
        <v>7459000</v>
      </c>
      <c r="E13" s="78">
        <v>5989000</v>
      </c>
      <c r="F13" s="78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5.0135199999999987E-3</v>
      </c>
    </row>
    <row r="4" spans="1:8" ht="15.75" customHeight="1" x14ac:dyDescent="0.25">
      <c r="B4" s="24" t="s">
        <v>7</v>
      </c>
      <c r="C4" s="79">
        <v>0.29595841857724903</v>
      </c>
    </row>
    <row r="5" spans="1:8" ht="15.75" customHeight="1" x14ac:dyDescent="0.25">
      <c r="B5" s="24" t="s">
        <v>8</v>
      </c>
      <c r="C5" s="79">
        <v>8.8370542012100775E-2</v>
      </c>
    </row>
    <row r="6" spans="1:8" ht="15.75" customHeight="1" x14ac:dyDescent="0.25">
      <c r="B6" s="24" t="s">
        <v>10</v>
      </c>
      <c r="C6" s="79">
        <v>0.15356695656644276</v>
      </c>
    </row>
    <row r="7" spans="1:8" ht="15.75" customHeight="1" x14ac:dyDescent="0.25">
      <c r="B7" s="24" t="s">
        <v>13</v>
      </c>
      <c r="C7" s="79">
        <v>0.16851370416211423</v>
      </c>
    </row>
    <row r="8" spans="1:8" ht="15.75" customHeight="1" x14ac:dyDescent="0.25">
      <c r="B8" s="24" t="s">
        <v>14</v>
      </c>
      <c r="C8" s="79">
        <v>1.9961857532985064E-4</v>
      </c>
    </row>
    <row r="9" spans="1:8" ht="15.75" customHeight="1" x14ac:dyDescent="0.25">
      <c r="B9" s="24" t="s">
        <v>27</v>
      </c>
      <c r="C9" s="79">
        <v>0.19167150974234123</v>
      </c>
    </row>
    <row r="10" spans="1:8" ht="15.75" customHeight="1" x14ac:dyDescent="0.25">
      <c r="B10" s="24" t="s">
        <v>15</v>
      </c>
      <c r="C10" s="79">
        <v>9.6705730364422204E-2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6.2729386785397204E-2</v>
      </c>
      <c r="D14" s="79">
        <v>6.2729386785397204E-2</v>
      </c>
      <c r="E14" s="79">
        <v>4.2331891141903194E-2</v>
      </c>
      <c r="F14" s="79">
        <v>4.2331891141903194E-2</v>
      </c>
    </row>
    <row r="15" spans="1:8" ht="15.75" customHeight="1" x14ac:dyDescent="0.25">
      <c r="B15" s="24" t="s">
        <v>16</v>
      </c>
      <c r="C15" s="79">
        <v>0.28365720833125002</v>
      </c>
      <c r="D15" s="79">
        <v>0.28365720833125002</v>
      </c>
      <c r="E15" s="79">
        <v>0.13285420784677299</v>
      </c>
      <c r="F15" s="79">
        <v>0.13285420784677299</v>
      </c>
    </row>
    <row r="16" spans="1:8" ht="15.75" customHeight="1" x14ac:dyDescent="0.25">
      <c r="B16" s="24" t="s">
        <v>17</v>
      </c>
      <c r="C16" s="79">
        <v>1.5821676209190699E-2</v>
      </c>
      <c r="D16" s="79">
        <v>1.5821676209190699E-2</v>
      </c>
      <c r="E16" s="79">
        <v>1.0190233959476699E-2</v>
      </c>
      <c r="F16" s="79">
        <v>1.0190233959476699E-2</v>
      </c>
    </row>
    <row r="17" spans="1:8" ht="15.75" customHeight="1" x14ac:dyDescent="0.25">
      <c r="B17" s="24" t="s">
        <v>18</v>
      </c>
      <c r="C17" s="79">
        <v>9.4466851952418097E-9</v>
      </c>
      <c r="D17" s="79">
        <v>9.4466851952418097E-9</v>
      </c>
      <c r="E17" s="79">
        <v>3.30182824135449E-8</v>
      </c>
      <c r="F17" s="79">
        <v>3.30182824135449E-8</v>
      </c>
    </row>
    <row r="18" spans="1:8" ht="15.75" customHeight="1" x14ac:dyDescent="0.25">
      <c r="B18" s="24" t="s">
        <v>19</v>
      </c>
      <c r="C18" s="79">
        <v>5.6818923871862704E-5</v>
      </c>
      <c r="D18" s="79">
        <v>5.6818923871862704E-5</v>
      </c>
      <c r="E18" s="79">
        <v>9.0315533327961999E-5</v>
      </c>
      <c r="F18" s="79">
        <v>9.0315533327961999E-5</v>
      </c>
    </row>
    <row r="19" spans="1:8" ht="15.75" customHeight="1" x14ac:dyDescent="0.25">
      <c r="B19" s="24" t="s">
        <v>20</v>
      </c>
      <c r="C19" s="79">
        <v>2.6742893215918499E-2</v>
      </c>
      <c r="D19" s="79">
        <v>2.6742893215918499E-2</v>
      </c>
      <c r="E19" s="79">
        <v>3.80818861171002E-2</v>
      </c>
      <c r="F19" s="79">
        <v>3.80818861171002E-2</v>
      </c>
    </row>
    <row r="20" spans="1:8" ht="15.75" customHeight="1" x14ac:dyDescent="0.25">
      <c r="B20" s="24" t="s">
        <v>21</v>
      </c>
      <c r="C20" s="79">
        <v>4.0308857064504509E-2</v>
      </c>
      <c r="D20" s="79">
        <v>4.0308857064504509E-2</v>
      </c>
      <c r="E20" s="79">
        <v>0.305327249314986</v>
      </c>
      <c r="F20" s="79">
        <v>0.305327249314986</v>
      </c>
    </row>
    <row r="21" spans="1:8" ht="15.75" customHeight="1" x14ac:dyDescent="0.25">
      <c r="B21" s="24" t="s">
        <v>22</v>
      </c>
      <c r="C21" s="79">
        <v>0.20108233211593396</v>
      </c>
      <c r="D21" s="79">
        <v>0.20108233211593396</v>
      </c>
      <c r="E21" s="79">
        <v>0.22252012414526401</v>
      </c>
      <c r="F21" s="79">
        <v>0.22252012414526401</v>
      </c>
    </row>
    <row r="22" spans="1:8" ht="15.75" customHeight="1" x14ac:dyDescent="0.25">
      <c r="B22" s="24" t="s">
        <v>23</v>
      </c>
      <c r="C22" s="79">
        <v>0.36960081790724808</v>
      </c>
      <c r="D22" s="79">
        <v>0.36960081790724808</v>
      </c>
      <c r="E22" s="79">
        <v>0.24860405892288651</v>
      </c>
      <c r="F22" s="79">
        <v>0.24860405892288651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5.9200000000000003E-2</v>
      </c>
    </row>
    <row r="27" spans="1:8" ht="15.75" customHeight="1" x14ac:dyDescent="0.25">
      <c r="B27" s="24" t="s">
        <v>39</v>
      </c>
      <c r="C27" s="79">
        <v>5.4299999999999994E-2</v>
      </c>
    </row>
    <row r="28" spans="1:8" ht="15.75" customHeight="1" x14ac:dyDescent="0.25">
      <c r="B28" s="24" t="s">
        <v>40</v>
      </c>
      <c r="C28" s="79">
        <v>8.199999999999999E-2</v>
      </c>
    </row>
    <row r="29" spans="1:8" ht="15.75" customHeight="1" x14ac:dyDescent="0.25">
      <c r="B29" s="24" t="s">
        <v>41</v>
      </c>
      <c r="C29" s="79">
        <v>0.17249999999999999</v>
      </c>
    </row>
    <row r="30" spans="1:8" ht="15.75" customHeight="1" x14ac:dyDescent="0.25">
      <c r="B30" s="24" t="s">
        <v>42</v>
      </c>
      <c r="C30" s="79">
        <v>0.28300000000000003</v>
      </c>
    </row>
    <row r="31" spans="1:8" ht="15.75" customHeight="1" x14ac:dyDescent="0.25">
      <c r="B31" s="24" t="s">
        <v>43</v>
      </c>
      <c r="C31" s="79">
        <v>5.2400000000000002E-2</v>
      </c>
    </row>
    <row r="32" spans="1:8" ht="15.75" customHeight="1" x14ac:dyDescent="0.25">
      <c r="B32" s="24" t="s">
        <v>44</v>
      </c>
      <c r="C32" s="79">
        <v>1.1200000000000002E-2</v>
      </c>
    </row>
    <row r="33" spans="2:3" ht="15.75" customHeight="1" x14ac:dyDescent="0.25">
      <c r="B33" s="24" t="s">
        <v>45</v>
      </c>
      <c r="C33" s="79">
        <v>0.20780000000000001</v>
      </c>
    </row>
    <row r="34" spans="2:3" ht="15.75" customHeight="1" x14ac:dyDescent="0.25">
      <c r="B34" s="24" t="s">
        <v>46</v>
      </c>
      <c r="C34" s="79">
        <v>7.7599999997764832E-2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0.62135815277777784</v>
      </c>
      <c r="D2" s="80">
        <v>0.62135815277777784</v>
      </c>
      <c r="E2" s="80">
        <v>0.57268460607798166</v>
      </c>
      <c r="F2" s="80">
        <v>0.4611487881226054</v>
      </c>
      <c r="G2" s="80">
        <v>0.50241034089570558</v>
      </c>
    </row>
    <row r="3" spans="1:15" ht="15.75" customHeight="1" x14ac:dyDescent="0.25">
      <c r="A3" s="5"/>
      <c r="B3" s="11" t="s">
        <v>118</v>
      </c>
      <c r="C3" s="80">
        <v>0.27339758722222224</v>
      </c>
      <c r="D3" s="80">
        <v>0.27339758722222224</v>
      </c>
      <c r="E3" s="80">
        <v>0.3158936439220183</v>
      </c>
      <c r="F3" s="80">
        <v>0.37857098187739463</v>
      </c>
      <c r="G3" s="80">
        <v>0.37438714910429444</v>
      </c>
    </row>
    <row r="4" spans="1:15" ht="15.75" customHeight="1" x14ac:dyDescent="0.25">
      <c r="A4" s="5"/>
      <c r="B4" s="11" t="s">
        <v>116</v>
      </c>
      <c r="C4" s="81">
        <v>9.0209365714285714E-2</v>
      </c>
      <c r="D4" s="81">
        <v>9.0209365714285714E-2</v>
      </c>
      <c r="E4" s="81">
        <v>9.6364756756756736E-2</v>
      </c>
      <c r="F4" s="81">
        <v>0.11758876686915889</v>
      </c>
      <c r="G4" s="81">
        <v>0.10229811299638988</v>
      </c>
    </row>
    <row r="5" spans="1:15" ht="15.75" customHeight="1" x14ac:dyDescent="0.25">
      <c r="A5" s="5"/>
      <c r="B5" s="11" t="s">
        <v>119</v>
      </c>
      <c r="C5" s="81">
        <v>1.5034894285714286E-2</v>
      </c>
      <c r="D5" s="81">
        <v>1.5034894285714286E-2</v>
      </c>
      <c r="E5" s="81">
        <v>1.5056993243243244E-2</v>
      </c>
      <c r="F5" s="81">
        <v>4.2691463130841122E-2</v>
      </c>
      <c r="G5" s="81">
        <v>2.0904397003610107E-2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0.92280004933299797</v>
      </c>
      <c r="D8" s="80">
        <v>0.92280004933299797</v>
      </c>
      <c r="E8" s="80">
        <v>0.94660701219969512</v>
      </c>
      <c r="F8" s="80">
        <v>0.92816355815045326</v>
      </c>
      <c r="G8" s="80">
        <v>0.96130158893172701</v>
      </c>
    </row>
    <row r="9" spans="1:15" ht="15.75" customHeight="1" x14ac:dyDescent="0.25">
      <c r="B9" s="7" t="s">
        <v>121</v>
      </c>
      <c r="C9" s="80">
        <v>6.4566203667002012E-2</v>
      </c>
      <c r="D9" s="80">
        <v>6.4566203667002012E-2</v>
      </c>
      <c r="E9" s="80">
        <v>4.5364553300304873E-2</v>
      </c>
      <c r="F9" s="80">
        <v>6.3942376449546826E-2</v>
      </c>
      <c r="G9" s="80">
        <v>3.6048809584939764E-2</v>
      </c>
    </row>
    <row r="10" spans="1:15" ht="15.75" customHeight="1" x14ac:dyDescent="0.25">
      <c r="B10" s="7" t="s">
        <v>122</v>
      </c>
      <c r="C10" s="81">
        <v>8.0778832999999998E-3</v>
      </c>
      <c r="D10" s="81">
        <v>8.0778832999999998E-3</v>
      </c>
      <c r="E10" s="81">
        <v>5.3856143E-3</v>
      </c>
      <c r="F10" s="81">
        <v>7.36444844E-3</v>
      </c>
      <c r="G10" s="81">
        <v>2.3136956766666664E-3</v>
      </c>
    </row>
    <row r="11" spans="1:15" ht="15.75" customHeight="1" x14ac:dyDescent="0.25">
      <c r="B11" s="7" t="s">
        <v>123</v>
      </c>
      <c r="C11" s="81">
        <v>4.5558637000000001E-3</v>
      </c>
      <c r="D11" s="81">
        <v>4.5558637000000001E-3</v>
      </c>
      <c r="E11" s="81">
        <v>2.6428202000000002E-3</v>
      </c>
      <c r="F11" s="81">
        <v>5.2961696000000007E-4</v>
      </c>
      <c r="G11" s="81">
        <v>3.3590580666666668E-4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0.90798535650000001</v>
      </c>
      <c r="D14" s="82">
        <v>0.87176858063600005</v>
      </c>
      <c r="E14" s="82">
        <v>0.87176858063600005</v>
      </c>
      <c r="F14" s="82">
        <v>0.44194822078700002</v>
      </c>
      <c r="G14" s="82">
        <v>0.44194822078700002</v>
      </c>
      <c r="H14" s="83">
        <v>4.4999999999999998E-2</v>
      </c>
      <c r="I14" s="83">
        <v>0.27829213483146065</v>
      </c>
      <c r="J14" s="83">
        <v>0.2766741573033708</v>
      </c>
      <c r="K14" s="83">
        <v>0.28638202247191008</v>
      </c>
      <c r="L14" s="83">
        <v>0.22000197185600001</v>
      </c>
      <c r="M14" s="83">
        <v>0.20822398360299998</v>
      </c>
      <c r="N14" s="83">
        <v>0.21044500673549998</v>
      </c>
      <c r="O14" s="83">
        <v>0.18115072333499999</v>
      </c>
    </row>
    <row r="15" spans="1:15" ht="15.75" customHeight="1" x14ac:dyDescent="0.25">
      <c r="B15" s="16" t="s">
        <v>68</v>
      </c>
      <c r="C15" s="80">
        <f>iron_deficiency_anaemia*C14</f>
        <v>0.54023229345210766</v>
      </c>
      <c r="D15" s="80">
        <f t="shared" ref="D15:O15" si="0">iron_deficiency_anaemia*D14</f>
        <v>0.51868406941260514</v>
      </c>
      <c r="E15" s="80">
        <f t="shared" si="0"/>
        <v>0.51868406941260514</v>
      </c>
      <c r="F15" s="80">
        <f t="shared" si="0"/>
        <v>0.2629499464872036</v>
      </c>
      <c r="G15" s="80">
        <f t="shared" si="0"/>
        <v>0.2629499464872036</v>
      </c>
      <c r="H15" s="80">
        <f t="shared" si="0"/>
        <v>2.6774058668802822E-2</v>
      </c>
      <c r="I15" s="80">
        <f t="shared" si="0"/>
        <v>0.16557799877875362</v>
      </c>
      <c r="J15" s="80">
        <f t="shared" si="0"/>
        <v>0.16461533599515624</v>
      </c>
      <c r="K15" s="80">
        <f t="shared" si="0"/>
        <v>0.17039131269674065</v>
      </c>
      <c r="L15" s="80">
        <f t="shared" si="0"/>
        <v>0.13089657114944114</v>
      </c>
      <c r="M15" s="80">
        <f t="shared" si="0"/>
        <v>0.12388891451641242</v>
      </c>
      <c r="N15" s="80">
        <f t="shared" si="0"/>
        <v>0.12521037681984182</v>
      </c>
      <c r="O15" s="80">
        <f t="shared" si="0"/>
        <v>0.10778089098816351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0.67799999999999994</v>
      </c>
      <c r="D2" s="81">
        <v>0.67799999999999994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3.7999999999999999E-2</v>
      </c>
      <c r="D3" s="81">
        <v>4.8000000000000001E-2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4.8000000000000001E-2</v>
      </c>
      <c r="D4" s="81">
        <v>4.8000000000000001E-2</v>
      </c>
      <c r="E4" s="81">
        <v>0.72599999999999998</v>
      </c>
      <c r="F4" s="81">
        <v>0.89350000000000007</v>
      </c>
      <c r="G4" s="81">
        <v>0</v>
      </c>
    </row>
    <row r="5" spans="1:7" x14ac:dyDescent="0.25">
      <c r="B5" s="43" t="s">
        <v>169</v>
      </c>
      <c r="C5" s="80">
        <f>1-SUM(C2:C4)</f>
        <v>0.23599999999999999</v>
      </c>
      <c r="D5" s="80">
        <f>1-SUM(D2:D4)</f>
        <v>0.22599999999999998</v>
      </c>
      <c r="E5" s="80">
        <f>1-SUM(E2:E4)</f>
        <v>0.27400000000000002</v>
      </c>
      <c r="F5" s="80">
        <f>1-SUM(F2:F4)</f>
        <v>0.10649999999999993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0.11257</v>
      </c>
      <c r="D2" s="143">
        <v>0.10555999999999999</v>
      </c>
      <c r="E2" s="143">
        <v>9.8909999999999998E-2</v>
      </c>
      <c r="F2" s="143">
        <v>9.265000000000001E-2</v>
      </c>
      <c r="G2" s="143">
        <v>8.6750000000000008E-2</v>
      </c>
      <c r="H2" s="143">
        <v>8.1199999999999994E-2</v>
      </c>
      <c r="I2" s="143">
        <v>7.5979999999999992E-2</v>
      </c>
      <c r="J2" s="143">
        <v>7.109E-2</v>
      </c>
      <c r="K2" s="143">
        <v>6.6489999999999994E-2</v>
      </c>
      <c r="L2" s="143">
        <v>6.2179999999999999E-2</v>
      </c>
      <c r="M2" s="143">
        <v>5.8139999999999997E-2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7.3099999999999997E-3</v>
      </c>
      <c r="D4" s="143">
        <v>6.9899999999999997E-3</v>
      </c>
      <c r="E4" s="143">
        <v>6.7200000000000003E-3</v>
      </c>
      <c r="F4" s="143">
        <v>6.4600000000000005E-3</v>
      </c>
      <c r="G4" s="143">
        <v>6.2199999999999998E-3</v>
      </c>
      <c r="H4" s="143">
        <v>6.0000000000000001E-3</v>
      </c>
      <c r="I4" s="143">
        <v>5.7799999999999995E-3</v>
      </c>
      <c r="J4" s="143">
        <v>5.5800000000000008E-3</v>
      </c>
      <c r="K4" s="143">
        <v>5.3900000000000007E-3</v>
      </c>
      <c r="L4" s="143">
        <v>5.1999999999999998E-3</v>
      </c>
      <c r="M4" s="143">
        <v>5.0200000000000002E-3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4.4999999999999998E-2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0.22000197185600001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0.67799999999999994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0.89350000000000007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14.058999999999999</v>
      </c>
      <c r="D13" s="142">
        <v>13.542999999999999</v>
      </c>
      <c r="E13" s="142">
        <v>13.137</v>
      </c>
      <c r="F13" s="142">
        <v>12.693</v>
      </c>
      <c r="G13" s="142">
        <v>12.336</v>
      </c>
      <c r="H13" s="142">
        <v>12.005000000000001</v>
      </c>
      <c r="I13" s="142">
        <v>11.577999999999999</v>
      </c>
      <c r="J13" s="142">
        <v>11.426</v>
      </c>
      <c r="K13" s="142">
        <v>10.896000000000001</v>
      </c>
      <c r="L13" s="142">
        <v>10.673</v>
      </c>
      <c r="M13" s="142">
        <v>10.385999999999999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0.68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70.181806402202682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40.152511457401388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604.92325779293253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1.4449927071862101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1.7519771718832788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1.7519771718832788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1.7519771718832788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1.7519771718832788</v>
      </c>
      <c r="E13" s="86" t="s">
        <v>202</v>
      </c>
    </row>
    <row r="14" spans="1:5" ht="15.75" customHeight="1" x14ac:dyDescent="0.25">
      <c r="A14" s="11" t="s">
        <v>187</v>
      </c>
      <c r="B14" s="85">
        <v>0.47799999999999998</v>
      </c>
      <c r="C14" s="85">
        <v>0.95</v>
      </c>
      <c r="D14" s="149">
        <v>13.284810901197297</v>
      </c>
      <c r="E14" s="86" t="s">
        <v>202</v>
      </c>
    </row>
    <row r="15" spans="1:5" ht="15.75" customHeight="1" x14ac:dyDescent="0.25">
      <c r="A15" s="11" t="s">
        <v>209</v>
      </c>
      <c r="B15" s="85">
        <v>0.47799999999999998</v>
      </c>
      <c r="C15" s="85">
        <v>0.95</v>
      </c>
      <c r="D15" s="149">
        <v>13.284810901197297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0.99157670109264429</v>
      </c>
      <c r="E17" s="86" t="s">
        <v>202</v>
      </c>
    </row>
    <row r="18" spans="1:5" ht="16.05" customHeight="1" x14ac:dyDescent="0.25">
      <c r="A18" s="52" t="s">
        <v>173</v>
      </c>
      <c r="B18" s="85">
        <v>0.81499999999999995</v>
      </c>
      <c r="C18" s="85">
        <v>0.95</v>
      </c>
      <c r="D18" s="149">
        <v>13.888305673904387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18.808752269215752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23.06828735815467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4.4497323231020474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18.846234054877883</v>
      </c>
      <c r="E24" s="86" t="s">
        <v>202</v>
      </c>
    </row>
    <row r="25" spans="1:5" ht="15.75" customHeight="1" x14ac:dyDescent="0.25">
      <c r="A25" s="52" t="s">
        <v>87</v>
      </c>
      <c r="B25" s="85">
        <v>0.63900000000000001</v>
      </c>
      <c r="C25" s="85">
        <v>0.95</v>
      </c>
      <c r="D25" s="149">
        <v>18.845905079405902</v>
      </c>
      <c r="E25" s="86" t="s">
        <v>202</v>
      </c>
    </row>
    <row r="26" spans="1:5" ht="15.75" customHeight="1" x14ac:dyDescent="0.25">
      <c r="A26" s="52" t="s">
        <v>137</v>
      </c>
      <c r="B26" s="85">
        <v>0.47799999999999998</v>
      </c>
      <c r="C26" s="85">
        <v>0.95</v>
      </c>
      <c r="D26" s="149">
        <v>5.8324039824765803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9.1609211175803562</v>
      </c>
      <c r="E27" s="86" t="s">
        <v>202</v>
      </c>
    </row>
    <row r="28" spans="1:5" ht="15.75" customHeight="1" x14ac:dyDescent="0.25">
      <c r="A28" s="52" t="s">
        <v>84</v>
      </c>
      <c r="B28" s="85">
        <v>0.309</v>
      </c>
      <c r="C28" s="85">
        <v>0.95</v>
      </c>
      <c r="D28" s="149">
        <v>1.0474605038797669</v>
      </c>
      <c r="E28" s="86" t="s">
        <v>202</v>
      </c>
    </row>
    <row r="29" spans="1:5" ht="15.75" customHeight="1" x14ac:dyDescent="0.25">
      <c r="A29" s="52" t="s">
        <v>58</v>
      </c>
      <c r="B29" s="85">
        <v>0.81499999999999995</v>
      </c>
      <c r="C29" s="85">
        <v>0.95</v>
      </c>
      <c r="D29" s="149">
        <v>141.38404679872559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287.04349329488468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287.04349329488468</v>
      </c>
      <c r="E31" s="86" t="s">
        <v>202</v>
      </c>
    </row>
    <row r="32" spans="1:5" ht="15.75" customHeight="1" x14ac:dyDescent="0.25">
      <c r="A32" s="52" t="s">
        <v>28</v>
      </c>
      <c r="B32" s="85">
        <v>0.66099999999999992</v>
      </c>
      <c r="C32" s="85">
        <v>0.95</v>
      </c>
      <c r="D32" s="149">
        <v>2.1571053214863984</v>
      </c>
      <c r="E32" s="86" t="s">
        <v>202</v>
      </c>
    </row>
    <row r="33" spans="1:6" ht="15.75" customHeight="1" x14ac:dyDescent="0.25">
      <c r="A33" s="52" t="s">
        <v>83</v>
      </c>
      <c r="B33" s="85">
        <v>0.14000000000000001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0.48599999999999999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0.76200000000000001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0.86699999999999999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0.78200000000000003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9.0000000000000011E-3</v>
      </c>
      <c r="C38" s="85">
        <v>0.95</v>
      </c>
      <c r="D38" s="149">
        <v>2.1711797939563624</v>
      </c>
      <c r="E38" s="86" t="s">
        <v>202</v>
      </c>
    </row>
    <row r="39" spans="1:6" ht="15.75" customHeight="1" x14ac:dyDescent="0.25">
      <c r="A39" s="52" t="s">
        <v>60</v>
      </c>
      <c r="B39" s="85">
        <v>9.0000000000000011E-3</v>
      </c>
      <c r="C39" s="85">
        <v>0.95</v>
      </c>
      <c r="D39" s="149">
        <v>2.1782277275840434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2020-07-16T02:36:04Z</dcterms:modified>
</cp:coreProperties>
</file>